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lbecz Rita\TESTÜLETI ÜLÉSEK\2019.május 27\2018. évi beszámoló\"/>
    </mc:Choice>
  </mc:AlternateContent>
  <bookViews>
    <workbookView xWindow="0" yWindow="0" windowWidth="28800" windowHeight="11730" tabRatio="727" firstSheet="19" activeTab="21"/>
  </bookViews>
  <sheets>
    <sheet name="ÖSSZEFÜGGÉSEK" sheetId="75" r:id="rId1"/>
    <sheet name="1.1.sz.mell." sheetId="1" r:id="rId2"/>
    <sheet name="1.2.sz.mell." sheetId="108" r:id="rId3"/>
    <sheet name="1.3.sz.mell." sheetId="111" r:id="rId4"/>
    <sheet name="1.4.sz.mell." sheetId="112" r:id="rId5"/>
    <sheet name="2.1.sz.mell  " sheetId="73" r:id="rId6"/>
    <sheet name="2.2.sz.mell  " sheetId="61" r:id="rId7"/>
    <sheet name="ELLENŐRZÉS-1.sz.2.1.sz.2.2.sz." sheetId="76" r:id="rId8"/>
    <sheet name="3.sz.mell." sheetId="63" r:id="rId9"/>
    <sheet name="4.sz.mell." sheetId="64" r:id="rId10"/>
    <sheet name="5. sz. mell. " sheetId="71" r:id="rId11"/>
    <sheet name="6.1. sz. mell ÖNK" sheetId="3" r:id="rId12"/>
    <sheet name="6.2. sz. mell ÖNK" sheetId="113" r:id="rId13"/>
    <sheet name="6.3. sz. mell ÖNK" sheetId="114" r:id="rId14"/>
    <sheet name="6.4. sz. mell ÖNK" sheetId="115" r:id="rId15"/>
    <sheet name="7.1. sz. mell HIV" sheetId="79" r:id="rId16"/>
    <sheet name="7.2. sz. mell HIV" sheetId="116" r:id="rId17"/>
    <sheet name="7.3. sz. mell HIV" sheetId="117" r:id="rId18"/>
    <sheet name="7.4. sz. mell HIV" sheetId="118" r:id="rId19"/>
    <sheet name="8.1. sz. mell. GAMESZ" sheetId="84" r:id="rId20"/>
    <sheet name=" 8.1.1. sz. mell. GAM" sheetId="119" r:id="rId21"/>
    <sheet name="8.1.2. sz. mell. GAM" sheetId="120" r:id="rId22"/>
    <sheet name="8.1.3. sz. mell. GAM" sheetId="121" r:id="rId23"/>
    <sheet name="8.2. sz. mell. ILMKS" sheetId="122" r:id="rId24"/>
    <sheet name="8.2.1. sz. mell. ILMKS" sheetId="123" r:id="rId25"/>
    <sheet name="8.2.2. sz. mell. ILMKS" sheetId="124" r:id="rId26"/>
    <sheet name="8.2.3. sz. mell. ILMKS" sheetId="125" r:id="rId27"/>
    <sheet name="8.3. sz. mell. ÓVODA" sheetId="126" r:id="rId28"/>
    <sheet name="8.3.1. sz. mell. ÓVODA" sheetId="127" r:id="rId29"/>
    <sheet name="8.3.2. sz. mell.  ÓVODA" sheetId="128" r:id="rId30"/>
    <sheet name="8.3.3. sz. mell. ÓVODA" sheetId="129" r:id="rId31"/>
    <sheet name="8.4. sz. mell. CSSK" sheetId="135" r:id="rId32"/>
    <sheet name="8.4.1. sz. mell. CSSK" sheetId="136" r:id="rId33"/>
    <sheet name="8.4.2. sz. mell. CSSK" sheetId="137" r:id="rId34"/>
    <sheet name="8.4.3. sz. mell. CSSK" sheetId="138" r:id="rId35"/>
    <sheet name="9. sz. mell" sheetId="107" r:id="rId36"/>
    <sheet name="9.1. sz. mell" sheetId="134" r:id="rId37"/>
    <sheet name="10. sz. mell" sheetId="133" r:id="rId38"/>
    <sheet name="11. sz. mell" sheetId="130" r:id="rId39"/>
    <sheet name="12. sz. mell" sheetId="131" r:id="rId40"/>
    <sheet name="13. sz. mell" sheetId="103" r:id="rId41"/>
    <sheet name="14. sz. mell" sheetId="104" r:id="rId42"/>
    <sheet name="15. sz. mell" sheetId="132" r:id="rId43"/>
    <sheet name="1.tájékoztató" sheetId="95" r:id="rId44"/>
    <sheet name="2. tájékoztató tábla" sheetId="96" r:id="rId45"/>
    <sheet name="3. tájékoztató tábla" sheetId="97" r:id="rId46"/>
    <sheet name="4. tájékoztató tábla" sheetId="98" r:id="rId47"/>
    <sheet name="5. tájékoztató tábla" sheetId="99" r:id="rId48"/>
    <sheet name="6. tájékoztató tábla" sheetId="100" r:id="rId49"/>
    <sheet name="7. tájékoztató tábla" sheetId="105" r:id="rId50"/>
    <sheet name="8. tájékoztató tábla" sheetId="106" r:id="rId51"/>
    <sheet name="Munka1" sheetId="94" r:id="rId52"/>
  </sheets>
  <externalReferences>
    <externalReference r:id="rId53"/>
    <externalReference r:id="rId54"/>
  </externalReferences>
  <definedNames>
    <definedName name="__________________________________________________________________________________________________________________________hit03" localSheetId="31">#REF!</definedName>
    <definedName name="__________________________________________________________________________________________________________________________hit03" localSheetId="32">#REF!</definedName>
    <definedName name="__________________________________________________________________________________________________________________________hit03" localSheetId="33">#REF!</definedName>
    <definedName name="__________________________________________________________________________________________________________________________hit03" localSheetId="34">#REF!</definedName>
    <definedName name="__________________________________________________________________________________________________________________________hit03" localSheetId="36">#REF!</definedName>
    <definedName name="__________________________________________________________________________________________________________________________hit03">#REF!</definedName>
    <definedName name="_________________________________________________________________________________________________________________________hit03" localSheetId="31">#REF!</definedName>
    <definedName name="_________________________________________________________________________________________________________________________hit03" localSheetId="32">#REF!</definedName>
    <definedName name="_________________________________________________________________________________________________________________________hit03" localSheetId="33">#REF!</definedName>
    <definedName name="_________________________________________________________________________________________________________________________hit03" localSheetId="34">#REF!</definedName>
    <definedName name="_________________________________________________________________________________________________________________________hit03" localSheetId="36">#REF!</definedName>
    <definedName name="_________________________________________________________________________________________________________________________hit03">#REF!</definedName>
    <definedName name="________________________________________________________________________________________________________________________hit03" localSheetId="31">#REF!</definedName>
    <definedName name="________________________________________________________________________________________________________________________hit03" localSheetId="32">#REF!</definedName>
    <definedName name="________________________________________________________________________________________________________________________hit03" localSheetId="33">#REF!</definedName>
    <definedName name="________________________________________________________________________________________________________________________hit03" localSheetId="34">#REF!</definedName>
    <definedName name="________________________________________________________________________________________________________________________hit03" localSheetId="36">#REF!</definedName>
    <definedName name="________________________________________________________________________________________________________________________hit03">#REF!</definedName>
    <definedName name="_______________________________________________________________________________________________________________________hit03" localSheetId="31">#REF!</definedName>
    <definedName name="_______________________________________________________________________________________________________________________hit03" localSheetId="32">#REF!</definedName>
    <definedName name="_______________________________________________________________________________________________________________________hit03" localSheetId="33">#REF!</definedName>
    <definedName name="_______________________________________________________________________________________________________________________hit03" localSheetId="34">#REF!</definedName>
    <definedName name="_______________________________________________________________________________________________________________________hit03" localSheetId="36">#REF!</definedName>
    <definedName name="_______________________________________________________________________________________________________________________hit03">#REF!</definedName>
    <definedName name="______________________________________________________________________________________________________________________hit03" localSheetId="31">#REF!</definedName>
    <definedName name="______________________________________________________________________________________________________________________hit03" localSheetId="32">#REF!</definedName>
    <definedName name="______________________________________________________________________________________________________________________hit03" localSheetId="33">#REF!</definedName>
    <definedName name="______________________________________________________________________________________________________________________hit03" localSheetId="34">#REF!</definedName>
    <definedName name="______________________________________________________________________________________________________________________hit03" localSheetId="36">#REF!</definedName>
    <definedName name="______________________________________________________________________________________________________________________hit03">#REF!</definedName>
    <definedName name="_____________________________________________________________________________________________________________________hit03" localSheetId="31">#REF!</definedName>
    <definedName name="_____________________________________________________________________________________________________________________hit03" localSheetId="32">#REF!</definedName>
    <definedName name="_____________________________________________________________________________________________________________________hit03" localSheetId="33">#REF!</definedName>
    <definedName name="_____________________________________________________________________________________________________________________hit03" localSheetId="34">#REF!</definedName>
    <definedName name="_____________________________________________________________________________________________________________________hit03" localSheetId="36">#REF!</definedName>
    <definedName name="_____________________________________________________________________________________________________________________hit03">#REF!</definedName>
    <definedName name="____________________________________________________________________________________________________________________hit03" localSheetId="31">#REF!</definedName>
    <definedName name="____________________________________________________________________________________________________________________hit03" localSheetId="32">#REF!</definedName>
    <definedName name="____________________________________________________________________________________________________________________hit03" localSheetId="33">#REF!</definedName>
    <definedName name="____________________________________________________________________________________________________________________hit03" localSheetId="34">#REF!</definedName>
    <definedName name="____________________________________________________________________________________________________________________hit03" localSheetId="36">#REF!</definedName>
    <definedName name="____________________________________________________________________________________________________________________hit03">#REF!</definedName>
    <definedName name="___________________________________________________________________________________________________________________hit03" localSheetId="31">#REF!</definedName>
    <definedName name="___________________________________________________________________________________________________________________hit03" localSheetId="32">#REF!</definedName>
    <definedName name="___________________________________________________________________________________________________________________hit03" localSheetId="33">#REF!</definedName>
    <definedName name="___________________________________________________________________________________________________________________hit03" localSheetId="34">#REF!</definedName>
    <definedName name="___________________________________________________________________________________________________________________hit03" localSheetId="36">#REF!</definedName>
    <definedName name="___________________________________________________________________________________________________________________hit03">#REF!</definedName>
    <definedName name="__________________________________________________________________________________________________________________hit03" localSheetId="31">#REF!</definedName>
    <definedName name="__________________________________________________________________________________________________________________hit03" localSheetId="32">#REF!</definedName>
    <definedName name="__________________________________________________________________________________________________________________hit03" localSheetId="33">#REF!</definedName>
    <definedName name="__________________________________________________________________________________________________________________hit03" localSheetId="34">#REF!</definedName>
    <definedName name="__________________________________________________________________________________________________________________hit03" localSheetId="36">#REF!</definedName>
    <definedName name="__________________________________________________________________________________________________________________hit03">#REF!</definedName>
    <definedName name="_________________________________________________________________________________________________________________hit03" localSheetId="31">#REF!</definedName>
    <definedName name="_________________________________________________________________________________________________________________hit03" localSheetId="32">#REF!</definedName>
    <definedName name="_________________________________________________________________________________________________________________hit03" localSheetId="33">#REF!</definedName>
    <definedName name="_________________________________________________________________________________________________________________hit03" localSheetId="34">#REF!</definedName>
    <definedName name="_________________________________________________________________________________________________________________hit03" localSheetId="36">#REF!</definedName>
    <definedName name="_________________________________________________________________________________________________________________hit03">#REF!</definedName>
    <definedName name="________________________________________________________________________________________________________________hit03" localSheetId="31">#REF!</definedName>
    <definedName name="________________________________________________________________________________________________________________hit03" localSheetId="32">#REF!</definedName>
    <definedName name="________________________________________________________________________________________________________________hit03" localSheetId="33">#REF!</definedName>
    <definedName name="________________________________________________________________________________________________________________hit03" localSheetId="34">#REF!</definedName>
    <definedName name="________________________________________________________________________________________________________________hit03" localSheetId="36">#REF!</definedName>
    <definedName name="________________________________________________________________________________________________________________hit03">#REF!</definedName>
    <definedName name="_______________________________________________________________________________________________________________hit03" localSheetId="31">#REF!</definedName>
    <definedName name="_______________________________________________________________________________________________________________hit03" localSheetId="32">#REF!</definedName>
    <definedName name="_______________________________________________________________________________________________________________hit03" localSheetId="33">#REF!</definedName>
    <definedName name="_______________________________________________________________________________________________________________hit03" localSheetId="34">#REF!</definedName>
    <definedName name="_______________________________________________________________________________________________________________hit03" localSheetId="36">#REF!</definedName>
    <definedName name="_______________________________________________________________________________________________________________hit03">#REF!</definedName>
    <definedName name="______________________________________________________________________________________________________________hit03" localSheetId="31">#REF!</definedName>
    <definedName name="______________________________________________________________________________________________________________hit03" localSheetId="32">#REF!</definedName>
    <definedName name="______________________________________________________________________________________________________________hit03" localSheetId="33">#REF!</definedName>
    <definedName name="______________________________________________________________________________________________________________hit03" localSheetId="34">#REF!</definedName>
    <definedName name="______________________________________________________________________________________________________________hit03" localSheetId="36">#REF!</definedName>
    <definedName name="______________________________________________________________________________________________________________hit03">#REF!</definedName>
    <definedName name="_____________________________________________________________________________________________________________hit03" localSheetId="31">#REF!</definedName>
    <definedName name="_____________________________________________________________________________________________________________hit03" localSheetId="32">#REF!</definedName>
    <definedName name="_____________________________________________________________________________________________________________hit03" localSheetId="33">#REF!</definedName>
    <definedName name="_____________________________________________________________________________________________________________hit03" localSheetId="34">#REF!</definedName>
    <definedName name="_____________________________________________________________________________________________________________hit03" localSheetId="36">#REF!</definedName>
    <definedName name="_____________________________________________________________________________________________________________hit03">#REF!</definedName>
    <definedName name="____________________________________________________________________________________________________________hit03" localSheetId="31">#REF!</definedName>
    <definedName name="____________________________________________________________________________________________________________hit03" localSheetId="32">#REF!</definedName>
    <definedName name="____________________________________________________________________________________________________________hit03" localSheetId="33">#REF!</definedName>
    <definedName name="____________________________________________________________________________________________________________hit03" localSheetId="34">#REF!</definedName>
    <definedName name="____________________________________________________________________________________________________________hit03" localSheetId="36">#REF!</definedName>
    <definedName name="____________________________________________________________________________________________________________hit03">#REF!</definedName>
    <definedName name="___________________________________________________________________________________________________________hit03" localSheetId="31">#REF!</definedName>
    <definedName name="___________________________________________________________________________________________________________hit03" localSheetId="32">#REF!</definedName>
    <definedName name="___________________________________________________________________________________________________________hit03" localSheetId="33">#REF!</definedName>
    <definedName name="___________________________________________________________________________________________________________hit03" localSheetId="34">#REF!</definedName>
    <definedName name="___________________________________________________________________________________________________________hit03" localSheetId="36">#REF!</definedName>
    <definedName name="___________________________________________________________________________________________________________hit03">#REF!</definedName>
    <definedName name="__________________________________________________________________________________________________________hit03" localSheetId="31">#REF!</definedName>
    <definedName name="__________________________________________________________________________________________________________hit03" localSheetId="32">#REF!</definedName>
    <definedName name="__________________________________________________________________________________________________________hit03" localSheetId="33">#REF!</definedName>
    <definedName name="__________________________________________________________________________________________________________hit03" localSheetId="34">#REF!</definedName>
    <definedName name="__________________________________________________________________________________________________________hit03" localSheetId="36">#REF!</definedName>
    <definedName name="__________________________________________________________________________________________________________hit03">#REF!</definedName>
    <definedName name="_________________________________________________________________________________________________________hit03" localSheetId="31">#REF!</definedName>
    <definedName name="_________________________________________________________________________________________________________hit03" localSheetId="32">#REF!</definedName>
    <definedName name="_________________________________________________________________________________________________________hit03" localSheetId="33">#REF!</definedName>
    <definedName name="_________________________________________________________________________________________________________hit03" localSheetId="34">#REF!</definedName>
    <definedName name="_________________________________________________________________________________________________________hit03" localSheetId="36">#REF!</definedName>
    <definedName name="_________________________________________________________________________________________________________hit03">#REF!</definedName>
    <definedName name="________________________________________________________________________________________________________hit03" localSheetId="31">#REF!</definedName>
    <definedName name="________________________________________________________________________________________________________hit03" localSheetId="32">#REF!</definedName>
    <definedName name="________________________________________________________________________________________________________hit03" localSheetId="33">#REF!</definedName>
    <definedName name="________________________________________________________________________________________________________hit03" localSheetId="34">#REF!</definedName>
    <definedName name="________________________________________________________________________________________________________hit03" localSheetId="36">#REF!</definedName>
    <definedName name="________________________________________________________________________________________________________hit03">#REF!</definedName>
    <definedName name="_______________________________________________________________________________________________________hit03" localSheetId="31">#REF!</definedName>
    <definedName name="_______________________________________________________________________________________________________hit03" localSheetId="32">#REF!</definedName>
    <definedName name="_______________________________________________________________________________________________________hit03" localSheetId="33">#REF!</definedName>
    <definedName name="_______________________________________________________________________________________________________hit03" localSheetId="34">#REF!</definedName>
    <definedName name="_______________________________________________________________________________________________________hit03" localSheetId="36">#REF!</definedName>
    <definedName name="_______________________________________________________________________________________________________hit03">#REF!</definedName>
    <definedName name="______________________________________________________________________________________________________hit03" localSheetId="31">#REF!</definedName>
    <definedName name="______________________________________________________________________________________________________hit03" localSheetId="32">#REF!</definedName>
    <definedName name="______________________________________________________________________________________________________hit03" localSheetId="33">#REF!</definedName>
    <definedName name="______________________________________________________________________________________________________hit03" localSheetId="34">#REF!</definedName>
    <definedName name="______________________________________________________________________________________________________hit03" localSheetId="36">#REF!</definedName>
    <definedName name="______________________________________________________________________________________________________hit03">#REF!</definedName>
    <definedName name="_____________________________________________________________________________________________________hit03" localSheetId="31">#REF!</definedName>
    <definedName name="_____________________________________________________________________________________________________hit03" localSheetId="32">#REF!</definedName>
    <definedName name="_____________________________________________________________________________________________________hit03" localSheetId="33">#REF!</definedName>
    <definedName name="_____________________________________________________________________________________________________hit03" localSheetId="34">#REF!</definedName>
    <definedName name="_____________________________________________________________________________________________________hit03" localSheetId="36">#REF!</definedName>
    <definedName name="_____________________________________________________________________________________________________hit03">#REF!</definedName>
    <definedName name="____________________________________________________________________________________________________hit03" localSheetId="31">#REF!</definedName>
    <definedName name="____________________________________________________________________________________________________hit03" localSheetId="32">#REF!</definedName>
    <definedName name="____________________________________________________________________________________________________hit03" localSheetId="33">#REF!</definedName>
    <definedName name="____________________________________________________________________________________________________hit03" localSheetId="34">#REF!</definedName>
    <definedName name="____________________________________________________________________________________________________hit03" localSheetId="36">#REF!</definedName>
    <definedName name="____________________________________________________________________________________________________hit03">#REF!</definedName>
    <definedName name="___________________________________________________________________________________________________hit03" localSheetId="31">#REF!</definedName>
    <definedName name="___________________________________________________________________________________________________hit03" localSheetId="32">#REF!</definedName>
    <definedName name="___________________________________________________________________________________________________hit03" localSheetId="33">#REF!</definedName>
    <definedName name="___________________________________________________________________________________________________hit03" localSheetId="34">#REF!</definedName>
    <definedName name="___________________________________________________________________________________________________hit03" localSheetId="36">#REF!</definedName>
    <definedName name="___________________________________________________________________________________________________hit03">#REF!</definedName>
    <definedName name="__________________________________________________________________________________________________hit03" localSheetId="31">#REF!</definedName>
    <definedName name="__________________________________________________________________________________________________hit03" localSheetId="32">#REF!</definedName>
    <definedName name="__________________________________________________________________________________________________hit03" localSheetId="33">#REF!</definedName>
    <definedName name="__________________________________________________________________________________________________hit03" localSheetId="34">#REF!</definedName>
    <definedName name="__________________________________________________________________________________________________hit03" localSheetId="36">#REF!</definedName>
    <definedName name="__________________________________________________________________________________________________hit03">#REF!</definedName>
    <definedName name="_________________________________________________________________________________________________hit03" localSheetId="31">#REF!</definedName>
    <definedName name="_________________________________________________________________________________________________hit03" localSheetId="32">#REF!</definedName>
    <definedName name="_________________________________________________________________________________________________hit03" localSheetId="33">#REF!</definedName>
    <definedName name="_________________________________________________________________________________________________hit03" localSheetId="34">#REF!</definedName>
    <definedName name="_________________________________________________________________________________________________hit03" localSheetId="36">#REF!</definedName>
    <definedName name="_________________________________________________________________________________________________hit03">#REF!</definedName>
    <definedName name="________________________________________________________________________________________________hit03" localSheetId="31">#REF!</definedName>
    <definedName name="________________________________________________________________________________________________hit03" localSheetId="32">#REF!</definedName>
    <definedName name="________________________________________________________________________________________________hit03" localSheetId="33">#REF!</definedName>
    <definedName name="________________________________________________________________________________________________hit03" localSheetId="34">#REF!</definedName>
    <definedName name="________________________________________________________________________________________________hit03" localSheetId="36">#REF!</definedName>
    <definedName name="________________________________________________________________________________________________hit03">#REF!</definedName>
    <definedName name="_______________________________________________________________________________________________hit03" localSheetId="31">#REF!</definedName>
    <definedName name="_______________________________________________________________________________________________hit03" localSheetId="32">#REF!</definedName>
    <definedName name="_______________________________________________________________________________________________hit03" localSheetId="33">#REF!</definedName>
    <definedName name="_______________________________________________________________________________________________hit03" localSheetId="34">#REF!</definedName>
    <definedName name="_______________________________________________________________________________________________hit03" localSheetId="36">#REF!</definedName>
    <definedName name="_______________________________________________________________________________________________hit03">#REF!</definedName>
    <definedName name="______________________________________________________________________________________________hit03" localSheetId="31">#REF!</definedName>
    <definedName name="______________________________________________________________________________________________hit03" localSheetId="32">#REF!</definedName>
    <definedName name="______________________________________________________________________________________________hit03" localSheetId="33">#REF!</definedName>
    <definedName name="______________________________________________________________________________________________hit03" localSheetId="34">#REF!</definedName>
    <definedName name="______________________________________________________________________________________________hit03" localSheetId="36">#REF!</definedName>
    <definedName name="______________________________________________________________________________________________hit03">#REF!</definedName>
    <definedName name="_____________________________________________________________________________________________hit03" localSheetId="31">#REF!</definedName>
    <definedName name="_____________________________________________________________________________________________hit03" localSheetId="32">#REF!</definedName>
    <definedName name="_____________________________________________________________________________________________hit03" localSheetId="33">#REF!</definedName>
    <definedName name="_____________________________________________________________________________________________hit03" localSheetId="34">#REF!</definedName>
    <definedName name="_____________________________________________________________________________________________hit03" localSheetId="36">#REF!</definedName>
    <definedName name="_____________________________________________________________________________________________hit03">#REF!</definedName>
    <definedName name="____________________________________________________________________________________________hit03" localSheetId="31">#REF!</definedName>
    <definedName name="____________________________________________________________________________________________hit03" localSheetId="32">#REF!</definedName>
    <definedName name="____________________________________________________________________________________________hit03" localSheetId="33">#REF!</definedName>
    <definedName name="____________________________________________________________________________________________hit03" localSheetId="34">#REF!</definedName>
    <definedName name="____________________________________________________________________________________________hit03" localSheetId="36">#REF!</definedName>
    <definedName name="____________________________________________________________________________________________hit03">#REF!</definedName>
    <definedName name="___________________________________________________________________________________________hit03" localSheetId="31">#REF!</definedName>
    <definedName name="___________________________________________________________________________________________hit03" localSheetId="32">#REF!</definedName>
    <definedName name="___________________________________________________________________________________________hit03" localSheetId="33">#REF!</definedName>
    <definedName name="___________________________________________________________________________________________hit03" localSheetId="34">#REF!</definedName>
    <definedName name="___________________________________________________________________________________________hit03" localSheetId="36">#REF!</definedName>
    <definedName name="___________________________________________________________________________________________hit03">#REF!</definedName>
    <definedName name="__________________________________________________________________________________________hit03" localSheetId="31">#REF!</definedName>
    <definedName name="__________________________________________________________________________________________hit03" localSheetId="32">#REF!</definedName>
    <definedName name="__________________________________________________________________________________________hit03" localSheetId="33">#REF!</definedName>
    <definedName name="__________________________________________________________________________________________hit03" localSheetId="34">#REF!</definedName>
    <definedName name="__________________________________________________________________________________________hit03" localSheetId="36">#REF!</definedName>
    <definedName name="__________________________________________________________________________________________hit03">#REF!</definedName>
    <definedName name="_________________________________________________________________________________________hit03" localSheetId="31">#REF!</definedName>
    <definedName name="_________________________________________________________________________________________hit03" localSheetId="32">#REF!</definedName>
    <definedName name="_________________________________________________________________________________________hit03" localSheetId="33">#REF!</definedName>
    <definedName name="_________________________________________________________________________________________hit03" localSheetId="34">#REF!</definedName>
    <definedName name="_________________________________________________________________________________________hit03" localSheetId="36">#REF!</definedName>
    <definedName name="_________________________________________________________________________________________hit03">#REF!</definedName>
    <definedName name="________________________________________________________________________________________hit03" localSheetId="31">#REF!</definedName>
    <definedName name="________________________________________________________________________________________hit03" localSheetId="32">#REF!</definedName>
    <definedName name="________________________________________________________________________________________hit03" localSheetId="33">#REF!</definedName>
    <definedName name="________________________________________________________________________________________hit03" localSheetId="34">#REF!</definedName>
    <definedName name="________________________________________________________________________________________hit03" localSheetId="36">#REF!</definedName>
    <definedName name="________________________________________________________________________________________hit03">#REF!</definedName>
    <definedName name="_______________________________________________________________________________________hit03" localSheetId="31">#REF!</definedName>
    <definedName name="_______________________________________________________________________________________hit03" localSheetId="32">#REF!</definedName>
    <definedName name="_______________________________________________________________________________________hit03" localSheetId="33">#REF!</definedName>
    <definedName name="_______________________________________________________________________________________hit03" localSheetId="34">#REF!</definedName>
    <definedName name="_______________________________________________________________________________________hit03" localSheetId="36">#REF!</definedName>
    <definedName name="_______________________________________________________________________________________hit03">#REF!</definedName>
    <definedName name="______________________________________________________________________________________hit03" localSheetId="31">#REF!</definedName>
    <definedName name="______________________________________________________________________________________hit03" localSheetId="32">#REF!</definedName>
    <definedName name="______________________________________________________________________________________hit03" localSheetId="33">#REF!</definedName>
    <definedName name="______________________________________________________________________________________hit03" localSheetId="34">#REF!</definedName>
    <definedName name="______________________________________________________________________________________hit03" localSheetId="36">#REF!</definedName>
    <definedName name="______________________________________________________________________________________hit03">#REF!</definedName>
    <definedName name="_____________________________________________________________________________________hit03" localSheetId="31">#REF!</definedName>
    <definedName name="_____________________________________________________________________________________hit03" localSheetId="32">#REF!</definedName>
    <definedName name="_____________________________________________________________________________________hit03" localSheetId="33">#REF!</definedName>
    <definedName name="_____________________________________________________________________________________hit03" localSheetId="34">#REF!</definedName>
    <definedName name="_____________________________________________________________________________________hit03" localSheetId="36">#REF!</definedName>
    <definedName name="_____________________________________________________________________________________hit03">#REF!</definedName>
    <definedName name="____________________________________________________________________________________hit03" localSheetId="31">#REF!</definedName>
    <definedName name="____________________________________________________________________________________hit03" localSheetId="32">#REF!</definedName>
    <definedName name="____________________________________________________________________________________hit03" localSheetId="33">#REF!</definedName>
    <definedName name="____________________________________________________________________________________hit03" localSheetId="34">#REF!</definedName>
    <definedName name="____________________________________________________________________________________hit03" localSheetId="36">#REF!</definedName>
    <definedName name="____________________________________________________________________________________hit03">#REF!</definedName>
    <definedName name="___________________________________________________________________________________hit03" localSheetId="31">#REF!</definedName>
    <definedName name="___________________________________________________________________________________hit03" localSheetId="32">#REF!</definedName>
    <definedName name="___________________________________________________________________________________hit03" localSheetId="33">#REF!</definedName>
    <definedName name="___________________________________________________________________________________hit03" localSheetId="34">#REF!</definedName>
    <definedName name="___________________________________________________________________________________hit03" localSheetId="36">#REF!</definedName>
    <definedName name="___________________________________________________________________________________hit03">#REF!</definedName>
    <definedName name="__________________________________________________________________________________hit03" localSheetId="31">#REF!</definedName>
    <definedName name="__________________________________________________________________________________hit03" localSheetId="32">#REF!</definedName>
    <definedName name="__________________________________________________________________________________hit03" localSheetId="33">#REF!</definedName>
    <definedName name="__________________________________________________________________________________hit03" localSheetId="34">#REF!</definedName>
    <definedName name="__________________________________________________________________________________hit03" localSheetId="36">#REF!</definedName>
    <definedName name="__________________________________________________________________________________hit03">#REF!</definedName>
    <definedName name="_________________________________________________________________________________hit03" localSheetId="31">#REF!</definedName>
    <definedName name="_________________________________________________________________________________hit03" localSheetId="32">#REF!</definedName>
    <definedName name="_________________________________________________________________________________hit03" localSheetId="33">#REF!</definedName>
    <definedName name="_________________________________________________________________________________hit03" localSheetId="34">#REF!</definedName>
    <definedName name="_________________________________________________________________________________hit03" localSheetId="36">#REF!</definedName>
    <definedName name="_________________________________________________________________________________hit03">#REF!</definedName>
    <definedName name="________________________________________________________________________________hit03" localSheetId="31">#REF!</definedName>
    <definedName name="________________________________________________________________________________hit03" localSheetId="32">#REF!</definedName>
    <definedName name="________________________________________________________________________________hit03" localSheetId="33">#REF!</definedName>
    <definedName name="________________________________________________________________________________hit03" localSheetId="34">#REF!</definedName>
    <definedName name="________________________________________________________________________________hit03" localSheetId="36">#REF!</definedName>
    <definedName name="________________________________________________________________________________hit03">#REF!</definedName>
    <definedName name="_______________________________________________________________________________hit03" localSheetId="31">#REF!</definedName>
    <definedName name="_______________________________________________________________________________hit03" localSheetId="32">#REF!</definedName>
    <definedName name="_______________________________________________________________________________hit03" localSheetId="33">#REF!</definedName>
    <definedName name="_______________________________________________________________________________hit03" localSheetId="34">#REF!</definedName>
    <definedName name="_______________________________________________________________________________hit03" localSheetId="36">#REF!</definedName>
    <definedName name="_______________________________________________________________________________hit03">#REF!</definedName>
    <definedName name="______________________________________________________________________________hit03" localSheetId="31">#REF!</definedName>
    <definedName name="______________________________________________________________________________hit03" localSheetId="32">#REF!</definedName>
    <definedName name="______________________________________________________________________________hit03" localSheetId="33">#REF!</definedName>
    <definedName name="______________________________________________________________________________hit03" localSheetId="34">#REF!</definedName>
    <definedName name="______________________________________________________________________________hit03" localSheetId="36">#REF!</definedName>
    <definedName name="______________________________________________________________________________hit03">#REF!</definedName>
    <definedName name="_____________________________________________________________________________hit03" localSheetId="31">#REF!</definedName>
    <definedName name="_____________________________________________________________________________hit03" localSheetId="32">#REF!</definedName>
    <definedName name="_____________________________________________________________________________hit03" localSheetId="33">#REF!</definedName>
    <definedName name="_____________________________________________________________________________hit03" localSheetId="34">#REF!</definedName>
    <definedName name="_____________________________________________________________________________hit03" localSheetId="36">#REF!</definedName>
    <definedName name="_____________________________________________________________________________hit03">#REF!</definedName>
    <definedName name="____________________________________________________________________________hit03" localSheetId="31">#REF!</definedName>
    <definedName name="____________________________________________________________________________hit03" localSheetId="32">#REF!</definedName>
    <definedName name="____________________________________________________________________________hit03" localSheetId="33">#REF!</definedName>
    <definedName name="____________________________________________________________________________hit03" localSheetId="34">#REF!</definedName>
    <definedName name="____________________________________________________________________________hit03" localSheetId="36">#REF!</definedName>
    <definedName name="____________________________________________________________________________hit03">#REF!</definedName>
    <definedName name="___________________________________________________________________________hit03" localSheetId="31">#REF!</definedName>
    <definedName name="___________________________________________________________________________hit03" localSheetId="32">#REF!</definedName>
    <definedName name="___________________________________________________________________________hit03" localSheetId="33">#REF!</definedName>
    <definedName name="___________________________________________________________________________hit03" localSheetId="34">#REF!</definedName>
    <definedName name="___________________________________________________________________________hit03" localSheetId="36">#REF!</definedName>
    <definedName name="___________________________________________________________________________hit03">#REF!</definedName>
    <definedName name="__________________________________________________________________________hit03" localSheetId="31">#REF!</definedName>
    <definedName name="__________________________________________________________________________hit03" localSheetId="32">#REF!</definedName>
    <definedName name="__________________________________________________________________________hit03" localSheetId="33">#REF!</definedName>
    <definedName name="__________________________________________________________________________hit03" localSheetId="34">#REF!</definedName>
    <definedName name="__________________________________________________________________________hit03" localSheetId="36">#REF!</definedName>
    <definedName name="__________________________________________________________________________hit03">#REF!</definedName>
    <definedName name="_________________________________________________________________________hit03" localSheetId="31">#REF!</definedName>
    <definedName name="_________________________________________________________________________hit03" localSheetId="32">#REF!</definedName>
    <definedName name="_________________________________________________________________________hit03" localSheetId="33">#REF!</definedName>
    <definedName name="_________________________________________________________________________hit03" localSheetId="34">#REF!</definedName>
    <definedName name="_________________________________________________________________________hit03" localSheetId="36">#REF!</definedName>
    <definedName name="_________________________________________________________________________hit03">#REF!</definedName>
    <definedName name="________________________________________________________________________hit03" localSheetId="31">#REF!</definedName>
    <definedName name="________________________________________________________________________hit03" localSheetId="32">#REF!</definedName>
    <definedName name="________________________________________________________________________hit03" localSheetId="33">#REF!</definedName>
    <definedName name="________________________________________________________________________hit03" localSheetId="34">#REF!</definedName>
    <definedName name="________________________________________________________________________hit03" localSheetId="36">#REF!</definedName>
    <definedName name="________________________________________________________________________hit03">#REF!</definedName>
    <definedName name="_______________________________________________________________________hit03" localSheetId="31">#REF!</definedName>
    <definedName name="_______________________________________________________________________hit03" localSheetId="32">#REF!</definedName>
    <definedName name="_______________________________________________________________________hit03" localSheetId="33">#REF!</definedName>
    <definedName name="_______________________________________________________________________hit03" localSheetId="34">#REF!</definedName>
    <definedName name="_______________________________________________________________________hit03" localSheetId="36">#REF!</definedName>
    <definedName name="_______________________________________________________________________hit03">#REF!</definedName>
    <definedName name="______________________________________________________________________hit03" localSheetId="31">#REF!</definedName>
    <definedName name="______________________________________________________________________hit03" localSheetId="32">#REF!</definedName>
    <definedName name="______________________________________________________________________hit03" localSheetId="33">#REF!</definedName>
    <definedName name="______________________________________________________________________hit03" localSheetId="34">#REF!</definedName>
    <definedName name="______________________________________________________________________hit03" localSheetId="36">#REF!</definedName>
    <definedName name="______________________________________________________________________hit03">#REF!</definedName>
    <definedName name="_____________________________________________________________________hit03" localSheetId="31">#REF!</definedName>
    <definedName name="_____________________________________________________________________hit03" localSheetId="32">#REF!</definedName>
    <definedName name="_____________________________________________________________________hit03" localSheetId="33">#REF!</definedName>
    <definedName name="_____________________________________________________________________hit03" localSheetId="34">#REF!</definedName>
    <definedName name="_____________________________________________________________________hit03" localSheetId="36">#REF!</definedName>
    <definedName name="_____________________________________________________________________hit03">#REF!</definedName>
    <definedName name="____________________________________________________________________hit03" localSheetId="31">#REF!</definedName>
    <definedName name="____________________________________________________________________hit03" localSheetId="32">#REF!</definedName>
    <definedName name="____________________________________________________________________hit03" localSheetId="33">#REF!</definedName>
    <definedName name="____________________________________________________________________hit03" localSheetId="34">#REF!</definedName>
    <definedName name="____________________________________________________________________hit03" localSheetId="36">#REF!</definedName>
    <definedName name="____________________________________________________________________hit03">#REF!</definedName>
    <definedName name="___________________________________________________________________hit03" localSheetId="31">#REF!</definedName>
    <definedName name="___________________________________________________________________hit03" localSheetId="32">#REF!</definedName>
    <definedName name="___________________________________________________________________hit03" localSheetId="33">#REF!</definedName>
    <definedName name="___________________________________________________________________hit03" localSheetId="34">#REF!</definedName>
    <definedName name="___________________________________________________________________hit03" localSheetId="36">#REF!</definedName>
    <definedName name="___________________________________________________________________hit03">#REF!</definedName>
    <definedName name="__________________________________________________________________hit03" localSheetId="31">#REF!</definedName>
    <definedName name="__________________________________________________________________hit03" localSheetId="32">#REF!</definedName>
    <definedName name="__________________________________________________________________hit03" localSheetId="33">#REF!</definedName>
    <definedName name="__________________________________________________________________hit03" localSheetId="34">#REF!</definedName>
    <definedName name="__________________________________________________________________hit03" localSheetId="36">#REF!</definedName>
    <definedName name="__________________________________________________________________hit03">#REF!</definedName>
    <definedName name="_________________________________________________________________hit03" localSheetId="31">#REF!</definedName>
    <definedName name="_________________________________________________________________hit03" localSheetId="32">#REF!</definedName>
    <definedName name="_________________________________________________________________hit03" localSheetId="33">#REF!</definedName>
    <definedName name="_________________________________________________________________hit03" localSheetId="34">#REF!</definedName>
    <definedName name="_________________________________________________________________hit03" localSheetId="36">#REF!</definedName>
    <definedName name="_________________________________________________________________hit03">#REF!</definedName>
    <definedName name="________________________________________________________________hit03" localSheetId="31">#REF!</definedName>
    <definedName name="________________________________________________________________hit03" localSheetId="32">#REF!</definedName>
    <definedName name="________________________________________________________________hit03" localSheetId="33">#REF!</definedName>
    <definedName name="________________________________________________________________hit03" localSheetId="34">#REF!</definedName>
    <definedName name="________________________________________________________________hit03" localSheetId="36">#REF!</definedName>
    <definedName name="________________________________________________________________hit03">#REF!</definedName>
    <definedName name="_______________________________________________________________hit03" localSheetId="31">#REF!</definedName>
    <definedName name="_______________________________________________________________hit03" localSheetId="32">#REF!</definedName>
    <definedName name="_______________________________________________________________hit03" localSheetId="33">#REF!</definedName>
    <definedName name="_______________________________________________________________hit03" localSheetId="34">#REF!</definedName>
    <definedName name="_______________________________________________________________hit03" localSheetId="36">#REF!</definedName>
    <definedName name="_______________________________________________________________hit03">#REF!</definedName>
    <definedName name="______________________________________________________________hit03" localSheetId="31">#REF!</definedName>
    <definedName name="______________________________________________________________hit03" localSheetId="32">#REF!</definedName>
    <definedName name="______________________________________________________________hit03" localSheetId="33">#REF!</definedName>
    <definedName name="______________________________________________________________hit03" localSheetId="34">#REF!</definedName>
    <definedName name="______________________________________________________________hit03" localSheetId="36">#REF!</definedName>
    <definedName name="______________________________________________________________hit03">#REF!</definedName>
    <definedName name="_____________________________________________________________hit03" localSheetId="31">#REF!</definedName>
    <definedName name="_____________________________________________________________hit03" localSheetId="32">#REF!</definedName>
    <definedName name="_____________________________________________________________hit03" localSheetId="33">#REF!</definedName>
    <definedName name="_____________________________________________________________hit03" localSheetId="34">#REF!</definedName>
    <definedName name="_____________________________________________________________hit03" localSheetId="36">#REF!</definedName>
    <definedName name="_____________________________________________________________hit03">#REF!</definedName>
    <definedName name="____________________________________________________________hit03" localSheetId="31">#REF!</definedName>
    <definedName name="____________________________________________________________hit03" localSheetId="32">#REF!</definedName>
    <definedName name="____________________________________________________________hit03" localSheetId="33">#REF!</definedName>
    <definedName name="____________________________________________________________hit03" localSheetId="34">#REF!</definedName>
    <definedName name="____________________________________________________________hit03" localSheetId="36">#REF!</definedName>
    <definedName name="____________________________________________________________hit03">#REF!</definedName>
    <definedName name="___________________________________________________________hit03" localSheetId="31">#REF!</definedName>
    <definedName name="___________________________________________________________hit03" localSheetId="32">#REF!</definedName>
    <definedName name="___________________________________________________________hit03" localSheetId="33">#REF!</definedName>
    <definedName name="___________________________________________________________hit03" localSheetId="34">#REF!</definedName>
    <definedName name="___________________________________________________________hit03" localSheetId="36">#REF!</definedName>
    <definedName name="___________________________________________________________hit03">#REF!</definedName>
    <definedName name="__________________________________________________________hit03" localSheetId="31">#REF!</definedName>
    <definedName name="__________________________________________________________hit03" localSheetId="32">#REF!</definedName>
    <definedName name="__________________________________________________________hit03" localSheetId="33">#REF!</definedName>
    <definedName name="__________________________________________________________hit03" localSheetId="34">#REF!</definedName>
    <definedName name="__________________________________________________________hit03" localSheetId="36">#REF!</definedName>
    <definedName name="__________________________________________________________hit03">#REF!</definedName>
    <definedName name="_________________________________________________________hit03" localSheetId="31">#REF!</definedName>
    <definedName name="_________________________________________________________hit03" localSheetId="32">#REF!</definedName>
    <definedName name="_________________________________________________________hit03" localSheetId="33">#REF!</definedName>
    <definedName name="_________________________________________________________hit03" localSheetId="34">#REF!</definedName>
    <definedName name="_________________________________________________________hit03" localSheetId="36">#REF!</definedName>
    <definedName name="_________________________________________________________hit03">#REF!</definedName>
    <definedName name="________________________________________________________hit03" localSheetId="31">#REF!</definedName>
    <definedName name="________________________________________________________hit03" localSheetId="32">#REF!</definedName>
    <definedName name="________________________________________________________hit03" localSheetId="33">#REF!</definedName>
    <definedName name="________________________________________________________hit03" localSheetId="34">#REF!</definedName>
    <definedName name="________________________________________________________hit03" localSheetId="36">#REF!</definedName>
    <definedName name="________________________________________________________hit03">#REF!</definedName>
    <definedName name="_______________________________________________________hit03" localSheetId="31">#REF!</definedName>
    <definedName name="_______________________________________________________hit03" localSheetId="32">#REF!</definedName>
    <definedName name="_______________________________________________________hit03" localSheetId="33">#REF!</definedName>
    <definedName name="_______________________________________________________hit03" localSheetId="34">#REF!</definedName>
    <definedName name="_______________________________________________________hit03" localSheetId="36">#REF!</definedName>
    <definedName name="_______________________________________________________hit03">#REF!</definedName>
    <definedName name="______________________________________________________hit03" localSheetId="31">#REF!</definedName>
    <definedName name="______________________________________________________hit03" localSheetId="32">#REF!</definedName>
    <definedName name="______________________________________________________hit03" localSheetId="33">#REF!</definedName>
    <definedName name="______________________________________________________hit03" localSheetId="34">#REF!</definedName>
    <definedName name="______________________________________________________hit03" localSheetId="36">#REF!</definedName>
    <definedName name="______________________________________________________hit03">#REF!</definedName>
    <definedName name="_____________________________________________________hit03" localSheetId="31">#REF!</definedName>
    <definedName name="_____________________________________________________hit03" localSheetId="32">#REF!</definedName>
    <definedName name="_____________________________________________________hit03" localSheetId="33">#REF!</definedName>
    <definedName name="_____________________________________________________hit03" localSheetId="34">#REF!</definedName>
    <definedName name="_____________________________________________________hit03" localSheetId="36">#REF!</definedName>
    <definedName name="_____________________________________________________hit03">#REF!</definedName>
    <definedName name="____________________________________________________hit03" localSheetId="31">#REF!</definedName>
    <definedName name="____________________________________________________hit03" localSheetId="32">#REF!</definedName>
    <definedName name="____________________________________________________hit03" localSheetId="33">#REF!</definedName>
    <definedName name="____________________________________________________hit03" localSheetId="34">#REF!</definedName>
    <definedName name="____________________________________________________hit03" localSheetId="36">#REF!</definedName>
    <definedName name="____________________________________________________hit03">#REF!</definedName>
    <definedName name="___________________________________________________hit03" localSheetId="31">#REF!</definedName>
    <definedName name="___________________________________________________hit03" localSheetId="32">#REF!</definedName>
    <definedName name="___________________________________________________hit03" localSheetId="33">#REF!</definedName>
    <definedName name="___________________________________________________hit03" localSheetId="34">#REF!</definedName>
    <definedName name="___________________________________________________hit03" localSheetId="36">#REF!</definedName>
    <definedName name="___________________________________________________hit03">#REF!</definedName>
    <definedName name="__________________________________________________hit03" localSheetId="31">#REF!</definedName>
    <definedName name="__________________________________________________hit03" localSheetId="32">#REF!</definedName>
    <definedName name="__________________________________________________hit03" localSheetId="33">#REF!</definedName>
    <definedName name="__________________________________________________hit03" localSheetId="34">#REF!</definedName>
    <definedName name="__________________________________________________hit03" localSheetId="36">#REF!</definedName>
    <definedName name="__________________________________________________hit03">#REF!</definedName>
    <definedName name="_________________________________________________hit03" localSheetId="31">#REF!</definedName>
    <definedName name="_________________________________________________hit03" localSheetId="32">#REF!</definedName>
    <definedName name="_________________________________________________hit03" localSheetId="33">#REF!</definedName>
    <definedName name="_________________________________________________hit03" localSheetId="34">#REF!</definedName>
    <definedName name="_________________________________________________hit03" localSheetId="36">#REF!</definedName>
    <definedName name="_________________________________________________hit03">#REF!</definedName>
    <definedName name="________________________________________________hit03" localSheetId="31">#REF!</definedName>
    <definedName name="________________________________________________hit03" localSheetId="32">#REF!</definedName>
    <definedName name="________________________________________________hit03" localSheetId="33">#REF!</definedName>
    <definedName name="________________________________________________hit03" localSheetId="34">#REF!</definedName>
    <definedName name="________________________________________________hit03" localSheetId="36">#REF!</definedName>
    <definedName name="________________________________________________hit03">#REF!</definedName>
    <definedName name="_______________________________________________hit03" localSheetId="31">#REF!</definedName>
    <definedName name="_______________________________________________hit03" localSheetId="32">#REF!</definedName>
    <definedName name="_______________________________________________hit03" localSheetId="33">#REF!</definedName>
    <definedName name="_______________________________________________hit03" localSheetId="34">#REF!</definedName>
    <definedName name="_______________________________________________hit03" localSheetId="36">#REF!</definedName>
    <definedName name="_______________________________________________hit03">#REF!</definedName>
    <definedName name="______________________________________________hit03" localSheetId="31">#REF!</definedName>
    <definedName name="______________________________________________hit03" localSheetId="32">#REF!</definedName>
    <definedName name="______________________________________________hit03" localSheetId="33">#REF!</definedName>
    <definedName name="______________________________________________hit03" localSheetId="34">#REF!</definedName>
    <definedName name="______________________________________________hit03" localSheetId="36">#REF!</definedName>
    <definedName name="______________________________________________hit03">#REF!</definedName>
    <definedName name="_____________________________________________hit03" localSheetId="31">#REF!</definedName>
    <definedName name="_____________________________________________hit03" localSheetId="32">#REF!</definedName>
    <definedName name="_____________________________________________hit03" localSheetId="33">#REF!</definedName>
    <definedName name="_____________________________________________hit03" localSheetId="34">#REF!</definedName>
    <definedName name="_____________________________________________hit03" localSheetId="36">#REF!</definedName>
    <definedName name="_____________________________________________hit03">#REF!</definedName>
    <definedName name="____________________________________________hit03" localSheetId="31">#REF!</definedName>
    <definedName name="____________________________________________hit03" localSheetId="32">#REF!</definedName>
    <definedName name="____________________________________________hit03" localSheetId="33">#REF!</definedName>
    <definedName name="____________________________________________hit03" localSheetId="34">#REF!</definedName>
    <definedName name="____________________________________________hit03" localSheetId="36">#REF!</definedName>
    <definedName name="____________________________________________hit03">#REF!</definedName>
    <definedName name="___________________________________________hit03" localSheetId="31">#REF!</definedName>
    <definedName name="___________________________________________hit03" localSheetId="32">#REF!</definedName>
    <definedName name="___________________________________________hit03" localSheetId="33">#REF!</definedName>
    <definedName name="___________________________________________hit03" localSheetId="34">#REF!</definedName>
    <definedName name="___________________________________________hit03" localSheetId="36">#REF!</definedName>
    <definedName name="___________________________________________hit03">#REF!</definedName>
    <definedName name="__________________________________________hit03" localSheetId="31">#REF!</definedName>
    <definedName name="__________________________________________hit03" localSheetId="32">#REF!</definedName>
    <definedName name="__________________________________________hit03" localSheetId="33">#REF!</definedName>
    <definedName name="__________________________________________hit03" localSheetId="34">#REF!</definedName>
    <definedName name="__________________________________________hit03" localSheetId="36">#REF!</definedName>
    <definedName name="__________________________________________hit03">#REF!</definedName>
    <definedName name="_________________________________________hit03" localSheetId="31">#REF!</definedName>
    <definedName name="_________________________________________hit03" localSheetId="32">#REF!</definedName>
    <definedName name="_________________________________________hit03" localSheetId="33">#REF!</definedName>
    <definedName name="_________________________________________hit03" localSheetId="34">#REF!</definedName>
    <definedName name="_________________________________________hit03" localSheetId="36">#REF!</definedName>
    <definedName name="_________________________________________hit03">#REF!</definedName>
    <definedName name="________________________________________hit03" localSheetId="31">#REF!</definedName>
    <definedName name="________________________________________hit03" localSheetId="32">#REF!</definedName>
    <definedName name="________________________________________hit03" localSheetId="33">#REF!</definedName>
    <definedName name="________________________________________hit03" localSheetId="34">#REF!</definedName>
    <definedName name="________________________________________hit03" localSheetId="36">#REF!</definedName>
    <definedName name="________________________________________hit03">#REF!</definedName>
    <definedName name="_______________________________________hit03" localSheetId="31">#REF!</definedName>
    <definedName name="_______________________________________hit03" localSheetId="32">#REF!</definedName>
    <definedName name="_______________________________________hit03" localSheetId="33">#REF!</definedName>
    <definedName name="_______________________________________hit03" localSheetId="34">#REF!</definedName>
    <definedName name="_______________________________________hit03" localSheetId="36">#REF!</definedName>
    <definedName name="_______________________________________hit03">#REF!</definedName>
    <definedName name="______________________________________hit03" localSheetId="31">#REF!</definedName>
    <definedName name="______________________________________hit03" localSheetId="32">#REF!</definedName>
    <definedName name="______________________________________hit03" localSheetId="33">#REF!</definedName>
    <definedName name="______________________________________hit03" localSheetId="34">#REF!</definedName>
    <definedName name="______________________________________hit03" localSheetId="36">#REF!</definedName>
    <definedName name="______________________________________hit03">#REF!</definedName>
    <definedName name="_____________________________________hit03" localSheetId="31">#REF!</definedName>
    <definedName name="_____________________________________hit03" localSheetId="32">#REF!</definedName>
    <definedName name="_____________________________________hit03" localSheetId="33">#REF!</definedName>
    <definedName name="_____________________________________hit03" localSheetId="34">#REF!</definedName>
    <definedName name="_____________________________________hit03" localSheetId="36">#REF!</definedName>
    <definedName name="_____________________________________hit03">#REF!</definedName>
    <definedName name="____________________________________hit03" localSheetId="31">#REF!</definedName>
    <definedName name="____________________________________hit03" localSheetId="32">#REF!</definedName>
    <definedName name="____________________________________hit03" localSheetId="33">#REF!</definedName>
    <definedName name="____________________________________hit03" localSheetId="34">#REF!</definedName>
    <definedName name="____________________________________hit03" localSheetId="36">#REF!</definedName>
    <definedName name="____________________________________hit03">#REF!</definedName>
    <definedName name="___________________________________hit03" localSheetId="31">#REF!</definedName>
    <definedName name="___________________________________hit03" localSheetId="32">#REF!</definedName>
    <definedName name="___________________________________hit03" localSheetId="33">#REF!</definedName>
    <definedName name="___________________________________hit03" localSheetId="34">#REF!</definedName>
    <definedName name="___________________________________hit03" localSheetId="36">#REF!</definedName>
    <definedName name="___________________________________hit03">#REF!</definedName>
    <definedName name="__________________________________hit03" localSheetId="31">#REF!</definedName>
    <definedName name="__________________________________hit03" localSheetId="32">#REF!</definedName>
    <definedName name="__________________________________hit03" localSheetId="33">#REF!</definedName>
    <definedName name="__________________________________hit03" localSheetId="34">#REF!</definedName>
    <definedName name="__________________________________hit03" localSheetId="36">#REF!</definedName>
    <definedName name="__________________________________hit03">#REF!</definedName>
    <definedName name="_________________________________hit03" localSheetId="31">#REF!</definedName>
    <definedName name="_________________________________hit03" localSheetId="32">#REF!</definedName>
    <definedName name="_________________________________hit03" localSheetId="33">#REF!</definedName>
    <definedName name="_________________________________hit03" localSheetId="34">#REF!</definedName>
    <definedName name="_________________________________hit03" localSheetId="36">#REF!</definedName>
    <definedName name="_________________________________hit03">#REF!</definedName>
    <definedName name="________________________________hit03" localSheetId="31">#REF!</definedName>
    <definedName name="________________________________hit03" localSheetId="32">#REF!</definedName>
    <definedName name="________________________________hit03" localSheetId="33">#REF!</definedName>
    <definedName name="________________________________hit03" localSheetId="34">#REF!</definedName>
    <definedName name="________________________________hit03" localSheetId="36">#REF!</definedName>
    <definedName name="________________________________hit03">#REF!</definedName>
    <definedName name="_______________________________hit03" localSheetId="31">#REF!</definedName>
    <definedName name="_______________________________hit03" localSheetId="32">#REF!</definedName>
    <definedName name="_______________________________hit03" localSheetId="33">#REF!</definedName>
    <definedName name="_______________________________hit03" localSheetId="34">#REF!</definedName>
    <definedName name="_______________________________hit03" localSheetId="36">#REF!</definedName>
    <definedName name="_______________________________hit03">#REF!</definedName>
    <definedName name="______________________________hit03" localSheetId="31">#REF!</definedName>
    <definedName name="______________________________hit03" localSheetId="32">#REF!</definedName>
    <definedName name="______________________________hit03" localSheetId="33">#REF!</definedName>
    <definedName name="______________________________hit03" localSheetId="34">#REF!</definedName>
    <definedName name="______________________________hit03" localSheetId="36">#REF!</definedName>
    <definedName name="______________________________hit03">#REF!</definedName>
    <definedName name="_____________________________hit03" localSheetId="31">#REF!</definedName>
    <definedName name="_____________________________hit03" localSheetId="32">#REF!</definedName>
    <definedName name="_____________________________hit03" localSheetId="33">#REF!</definedName>
    <definedName name="_____________________________hit03" localSheetId="34">#REF!</definedName>
    <definedName name="_____________________________hit03" localSheetId="36">#REF!</definedName>
    <definedName name="_____________________________hit03">#REF!</definedName>
    <definedName name="____________________________hit03" localSheetId="31">#REF!</definedName>
    <definedName name="____________________________hit03" localSheetId="32">#REF!</definedName>
    <definedName name="____________________________hit03" localSheetId="33">#REF!</definedName>
    <definedName name="____________________________hit03" localSheetId="34">#REF!</definedName>
    <definedName name="____________________________hit03" localSheetId="36">#REF!</definedName>
    <definedName name="____________________________hit03">#REF!</definedName>
    <definedName name="___________________________hit03" localSheetId="31">#REF!</definedName>
    <definedName name="___________________________hit03" localSheetId="32">#REF!</definedName>
    <definedName name="___________________________hit03" localSheetId="33">#REF!</definedName>
    <definedName name="___________________________hit03" localSheetId="34">#REF!</definedName>
    <definedName name="___________________________hit03" localSheetId="36">#REF!</definedName>
    <definedName name="___________________________hit03">#REF!</definedName>
    <definedName name="__________________________hit03" localSheetId="31">#REF!</definedName>
    <definedName name="__________________________hit03" localSheetId="32">#REF!</definedName>
    <definedName name="__________________________hit03" localSheetId="33">#REF!</definedName>
    <definedName name="__________________________hit03" localSheetId="34">#REF!</definedName>
    <definedName name="__________________________hit03" localSheetId="36">#REF!</definedName>
    <definedName name="__________________________hit03">#REF!</definedName>
    <definedName name="_________________________hit03" localSheetId="31">#REF!</definedName>
    <definedName name="_________________________hit03" localSheetId="32">#REF!</definedName>
    <definedName name="_________________________hit03" localSheetId="33">#REF!</definedName>
    <definedName name="_________________________hit03" localSheetId="34">#REF!</definedName>
    <definedName name="_________________________hit03" localSheetId="36">#REF!</definedName>
    <definedName name="_________________________hit03">#REF!</definedName>
    <definedName name="________________________hit03" localSheetId="31">#REF!</definedName>
    <definedName name="________________________hit03" localSheetId="32">#REF!</definedName>
    <definedName name="________________________hit03" localSheetId="33">#REF!</definedName>
    <definedName name="________________________hit03" localSheetId="34">#REF!</definedName>
    <definedName name="________________________hit03" localSheetId="36">#REF!</definedName>
    <definedName name="________________________hit03">#REF!</definedName>
    <definedName name="_______________________hit03" localSheetId="31">#REF!</definedName>
    <definedName name="_______________________hit03" localSheetId="32">#REF!</definedName>
    <definedName name="_______________________hit03" localSheetId="33">#REF!</definedName>
    <definedName name="_______________________hit03" localSheetId="34">#REF!</definedName>
    <definedName name="_______________________hit03" localSheetId="36">#REF!</definedName>
    <definedName name="_______________________hit03">#REF!</definedName>
    <definedName name="______________________hit03" localSheetId="31">#REF!</definedName>
    <definedName name="______________________hit03" localSheetId="32">#REF!</definedName>
    <definedName name="______________________hit03" localSheetId="33">#REF!</definedName>
    <definedName name="______________________hit03" localSheetId="34">#REF!</definedName>
    <definedName name="______________________hit03" localSheetId="36">#REF!</definedName>
    <definedName name="______________________hit03">#REF!</definedName>
    <definedName name="_____________________hit03" localSheetId="31">#REF!</definedName>
    <definedName name="_____________________hit03" localSheetId="32">#REF!</definedName>
    <definedName name="_____________________hit03" localSheetId="33">#REF!</definedName>
    <definedName name="_____________________hit03" localSheetId="34">#REF!</definedName>
    <definedName name="_____________________hit03" localSheetId="36">#REF!</definedName>
    <definedName name="_____________________hit03">#REF!</definedName>
    <definedName name="____________________hit03" localSheetId="31">#REF!</definedName>
    <definedName name="____________________hit03" localSheetId="32">#REF!</definedName>
    <definedName name="____________________hit03" localSheetId="33">#REF!</definedName>
    <definedName name="____________________hit03" localSheetId="34">#REF!</definedName>
    <definedName name="____________________hit03" localSheetId="36">#REF!</definedName>
    <definedName name="____________________hit03">#REF!</definedName>
    <definedName name="___________________hit03" localSheetId="31">#REF!</definedName>
    <definedName name="___________________hit03" localSheetId="32">#REF!</definedName>
    <definedName name="___________________hit03" localSheetId="33">#REF!</definedName>
    <definedName name="___________________hit03" localSheetId="34">#REF!</definedName>
    <definedName name="___________________hit03" localSheetId="36">#REF!</definedName>
    <definedName name="___________________hit03">#REF!</definedName>
    <definedName name="__________________hit03" localSheetId="31">#REF!</definedName>
    <definedName name="__________________hit03" localSheetId="32">#REF!</definedName>
    <definedName name="__________________hit03" localSheetId="33">#REF!</definedName>
    <definedName name="__________________hit03" localSheetId="34">#REF!</definedName>
    <definedName name="__________________hit03" localSheetId="36">#REF!</definedName>
    <definedName name="__________________hit03">#REF!</definedName>
    <definedName name="_________________hit03" localSheetId="31">#REF!</definedName>
    <definedName name="_________________hit03" localSheetId="32">#REF!</definedName>
    <definedName name="_________________hit03" localSheetId="33">#REF!</definedName>
    <definedName name="_________________hit03" localSheetId="34">#REF!</definedName>
    <definedName name="_________________hit03" localSheetId="36">#REF!</definedName>
    <definedName name="_________________hit03">#REF!</definedName>
    <definedName name="________________hit03" localSheetId="31">#REF!</definedName>
    <definedName name="________________hit03" localSheetId="32">#REF!</definedName>
    <definedName name="________________hit03" localSheetId="33">#REF!</definedName>
    <definedName name="________________hit03" localSheetId="34">#REF!</definedName>
    <definedName name="________________hit03" localSheetId="36">#REF!</definedName>
    <definedName name="________________hit03">#REF!</definedName>
    <definedName name="_______________hit03" localSheetId="31">#REF!</definedName>
    <definedName name="_______________hit03" localSheetId="32">#REF!</definedName>
    <definedName name="_______________hit03" localSheetId="33">#REF!</definedName>
    <definedName name="_______________hit03" localSheetId="34">#REF!</definedName>
    <definedName name="_______________hit03" localSheetId="36">#REF!</definedName>
    <definedName name="_______________hit03">#REF!</definedName>
    <definedName name="______________hit03" localSheetId="31">#REF!</definedName>
    <definedName name="______________hit03" localSheetId="32">#REF!</definedName>
    <definedName name="______________hit03" localSheetId="33">#REF!</definedName>
    <definedName name="______________hit03" localSheetId="34">#REF!</definedName>
    <definedName name="______________hit03" localSheetId="36">#REF!</definedName>
    <definedName name="______________hit03">#REF!</definedName>
    <definedName name="_____________hit03" localSheetId="31">#REF!</definedName>
    <definedName name="_____________hit03" localSheetId="32">#REF!</definedName>
    <definedName name="_____________hit03" localSheetId="33">#REF!</definedName>
    <definedName name="_____________hit03" localSheetId="34">#REF!</definedName>
    <definedName name="_____________hit03" localSheetId="36">#REF!</definedName>
    <definedName name="_____________hit03">#REF!</definedName>
    <definedName name="____________hit03" localSheetId="31">#REF!</definedName>
    <definedName name="____________hit03" localSheetId="32">#REF!</definedName>
    <definedName name="____________hit03" localSheetId="33">#REF!</definedName>
    <definedName name="____________hit03" localSheetId="34">#REF!</definedName>
    <definedName name="____________hit03" localSheetId="36">#REF!</definedName>
    <definedName name="____________hit03">#REF!</definedName>
    <definedName name="___________hit03" localSheetId="31">#REF!</definedName>
    <definedName name="___________hit03" localSheetId="32">#REF!</definedName>
    <definedName name="___________hit03" localSheetId="33">#REF!</definedName>
    <definedName name="___________hit03" localSheetId="34">#REF!</definedName>
    <definedName name="___________hit03" localSheetId="36">#REF!</definedName>
    <definedName name="___________hit03">#REF!</definedName>
    <definedName name="__________hit03" localSheetId="31">#REF!</definedName>
    <definedName name="__________hit03" localSheetId="32">#REF!</definedName>
    <definedName name="__________hit03" localSheetId="33">#REF!</definedName>
    <definedName name="__________hit03" localSheetId="34">#REF!</definedName>
    <definedName name="__________hit03" localSheetId="36">#REF!</definedName>
    <definedName name="__________hit03">#REF!</definedName>
    <definedName name="_________hit03" localSheetId="31">#REF!</definedName>
    <definedName name="_________hit03" localSheetId="32">#REF!</definedName>
    <definedName name="_________hit03" localSheetId="33">#REF!</definedName>
    <definedName name="_________hit03" localSheetId="34">#REF!</definedName>
    <definedName name="_________hit03" localSheetId="36">#REF!</definedName>
    <definedName name="_________hit03">#REF!</definedName>
    <definedName name="________hit03" localSheetId="31">#REF!</definedName>
    <definedName name="________hit03" localSheetId="32">#REF!</definedName>
    <definedName name="________hit03" localSheetId="33">#REF!</definedName>
    <definedName name="________hit03" localSheetId="34">#REF!</definedName>
    <definedName name="________hit03" localSheetId="36">#REF!</definedName>
    <definedName name="________hit03">#REF!</definedName>
    <definedName name="_______hit03" localSheetId="31">#REF!</definedName>
    <definedName name="_______hit03" localSheetId="32">#REF!</definedName>
    <definedName name="_______hit03" localSheetId="33">#REF!</definedName>
    <definedName name="_______hit03" localSheetId="34">#REF!</definedName>
    <definedName name="_______hit03" localSheetId="36">#REF!</definedName>
    <definedName name="_______hit03">#REF!</definedName>
    <definedName name="______hit03" localSheetId="31">#REF!</definedName>
    <definedName name="______hit03" localSheetId="32">#REF!</definedName>
    <definedName name="______hit03" localSheetId="33">#REF!</definedName>
    <definedName name="______hit03" localSheetId="34">#REF!</definedName>
    <definedName name="______hit03" localSheetId="36">#REF!</definedName>
    <definedName name="______hit03">#REF!</definedName>
    <definedName name="_____hit03" localSheetId="31">#REF!</definedName>
    <definedName name="_____hit03" localSheetId="32">#REF!</definedName>
    <definedName name="_____hit03" localSheetId="33">#REF!</definedName>
    <definedName name="_____hit03" localSheetId="34">#REF!</definedName>
    <definedName name="_____hit03" localSheetId="36">#REF!</definedName>
    <definedName name="_____hit03">#REF!</definedName>
    <definedName name="____hit03" localSheetId="31">#REF!</definedName>
    <definedName name="____hit03" localSheetId="32">#REF!</definedName>
    <definedName name="____hit03" localSheetId="33">#REF!</definedName>
    <definedName name="____hit03" localSheetId="34">#REF!</definedName>
    <definedName name="____hit03" localSheetId="36">#REF!</definedName>
    <definedName name="____hit03">#REF!</definedName>
    <definedName name="___hit03" localSheetId="31">#REF!</definedName>
    <definedName name="___hit03" localSheetId="32">#REF!</definedName>
    <definedName name="___hit03" localSheetId="33">#REF!</definedName>
    <definedName name="___hit03" localSheetId="34">#REF!</definedName>
    <definedName name="___hit03" localSheetId="36">#REF!</definedName>
    <definedName name="___hit03">#REF!</definedName>
    <definedName name="__hit03" localSheetId="31">#REF!</definedName>
    <definedName name="__hit03" localSheetId="32">#REF!</definedName>
    <definedName name="__hit03" localSheetId="33">#REF!</definedName>
    <definedName name="__hit03" localSheetId="34">#REF!</definedName>
    <definedName name="__hit03" localSheetId="36">#REF!</definedName>
    <definedName name="__hit03">#REF!</definedName>
    <definedName name="_4._sz._sor_részletezése" localSheetId="31">#REF!</definedName>
    <definedName name="_4._sz._sor_részletezése" localSheetId="32">#REF!</definedName>
    <definedName name="_4._sz._sor_részletezése" localSheetId="33">#REF!</definedName>
    <definedName name="_4._sz._sor_részletezése" localSheetId="34">#REF!</definedName>
    <definedName name="_4._sz._sor_részletezése" localSheetId="36">#REF!</definedName>
    <definedName name="_4._sz._sor_részletezése">#REF!</definedName>
    <definedName name="_ftn1" localSheetId="40">'13. sz. mell'!$A$27</definedName>
    <definedName name="_ftnref1" localSheetId="40">'13. sz. mell'!$A$18</definedName>
    <definedName name="_hit03" localSheetId="31">#REF!</definedName>
    <definedName name="_hit03" localSheetId="32">#REF!</definedName>
    <definedName name="_hit03" localSheetId="33">#REF!</definedName>
    <definedName name="_hit03" localSheetId="34">#REF!</definedName>
    <definedName name="_hit03" localSheetId="36">#REF!</definedName>
    <definedName name="_hit03">#REF!</definedName>
    <definedName name="a" localSheetId="31">#REF!</definedName>
    <definedName name="a" localSheetId="32">#REF!</definedName>
    <definedName name="a" localSheetId="33">#REF!</definedName>
    <definedName name="a" localSheetId="34">#REF!</definedName>
    <definedName name="a" localSheetId="36">#REF!</definedName>
    <definedName name="a">#REF!</definedName>
    <definedName name="_xlnm.Database" localSheetId="31">#REF!</definedName>
    <definedName name="_xlnm.Database" localSheetId="32">#REF!</definedName>
    <definedName name="_xlnm.Database" localSheetId="33">#REF!</definedName>
    <definedName name="_xlnm.Database" localSheetId="34">#REF!</definedName>
    <definedName name="_xlnm.Database" localSheetId="36">#REF!</definedName>
    <definedName name="_xlnm.Database">#REF!</definedName>
    <definedName name="asd" localSheetId="31">#REF!</definedName>
    <definedName name="asd" localSheetId="32">#REF!</definedName>
    <definedName name="asd" localSheetId="33">#REF!</definedName>
    <definedName name="asd" localSheetId="34">#REF!</definedName>
    <definedName name="asd" localSheetId="36">#REF!</definedName>
    <definedName name="asd">#REF!</definedName>
    <definedName name="bér2004" localSheetId="31">#REF!</definedName>
    <definedName name="bér2004" localSheetId="32">#REF!</definedName>
    <definedName name="bér2004" localSheetId="33">#REF!</definedName>
    <definedName name="bér2004" localSheetId="34">#REF!</definedName>
    <definedName name="bér2004" localSheetId="36">#REF!</definedName>
    <definedName name="bér2004">#REF!</definedName>
    <definedName name="bér2004_1" localSheetId="31">#REF!</definedName>
    <definedName name="bér2004_1" localSheetId="32">#REF!</definedName>
    <definedName name="bér2004_1" localSheetId="33">#REF!</definedName>
    <definedName name="bér2004_1" localSheetId="34">#REF!</definedName>
    <definedName name="bér2004_1" localSheetId="36">#REF!</definedName>
    <definedName name="bér2004_1">#REF!</definedName>
    <definedName name="bér2004_13" localSheetId="31">#REF!</definedName>
    <definedName name="bér2004_13" localSheetId="32">#REF!</definedName>
    <definedName name="bér2004_13" localSheetId="33">#REF!</definedName>
    <definedName name="bér2004_13" localSheetId="34">#REF!</definedName>
    <definedName name="bér2004_13" localSheetId="36">#REF!</definedName>
    <definedName name="bér2004_13">#REF!</definedName>
    <definedName name="bér2004_14" localSheetId="31">#REF!</definedName>
    <definedName name="bér2004_14" localSheetId="32">#REF!</definedName>
    <definedName name="bér2004_14" localSheetId="33">#REF!</definedName>
    <definedName name="bér2004_14" localSheetId="34">#REF!</definedName>
    <definedName name="bér2004_14" localSheetId="36">#REF!</definedName>
    <definedName name="bér2004_14">#REF!</definedName>
    <definedName name="bér2004_18" localSheetId="31">#REF!</definedName>
    <definedName name="bér2004_18" localSheetId="32">#REF!</definedName>
    <definedName name="bér2004_18" localSheetId="33">#REF!</definedName>
    <definedName name="bér2004_18" localSheetId="34">#REF!</definedName>
    <definedName name="bér2004_18" localSheetId="36">#REF!</definedName>
    <definedName name="bér2004_18">#REF!</definedName>
    <definedName name="bér2004_19" localSheetId="31">#REF!</definedName>
    <definedName name="bér2004_19" localSheetId="32">#REF!</definedName>
    <definedName name="bér2004_19" localSheetId="33">#REF!</definedName>
    <definedName name="bér2004_19" localSheetId="34">#REF!</definedName>
    <definedName name="bér2004_19" localSheetId="36">#REF!</definedName>
    <definedName name="bér2004_19">#REF!</definedName>
    <definedName name="bér2004_2" localSheetId="31">#REF!</definedName>
    <definedName name="bér2004_2" localSheetId="32">#REF!</definedName>
    <definedName name="bér2004_2" localSheetId="33">#REF!</definedName>
    <definedName name="bér2004_2" localSheetId="34">#REF!</definedName>
    <definedName name="bér2004_2" localSheetId="36">#REF!</definedName>
    <definedName name="bér2004_2">#REF!</definedName>
    <definedName name="bér2004_20" localSheetId="31">#REF!</definedName>
    <definedName name="bér2004_20" localSheetId="32">#REF!</definedName>
    <definedName name="bér2004_20" localSheetId="33">#REF!</definedName>
    <definedName name="bér2004_20" localSheetId="34">#REF!</definedName>
    <definedName name="bér2004_20" localSheetId="36">#REF!</definedName>
    <definedName name="bér2004_20">#REF!</definedName>
    <definedName name="bér2004_22" localSheetId="31">#REF!</definedName>
    <definedName name="bér2004_22" localSheetId="32">#REF!</definedName>
    <definedName name="bér2004_22" localSheetId="33">#REF!</definedName>
    <definedName name="bér2004_22" localSheetId="34">#REF!</definedName>
    <definedName name="bér2004_22" localSheetId="36">#REF!</definedName>
    <definedName name="bér2004_22">#REF!</definedName>
    <definedName name="bér2004_23" localSheetId="31">#REF!</definedName>
    <definedName name="bér2004_23" localSheetId="32">#REF!</definedName>
    <definedName name="bér2004_23" localSheetId="33">#REF!</definedName>
    <definedName name="bér2004_23" localSheetId="34">#REF!</definedName>
    <definedName name="bér2004_23" localSheetId="36">#REF!</definedName>
    <definedName name="bér2004_23">#REF!</definedName>
    <definedName name="bér2004_24" localSheetId="31">#REF!</definedName>
    <definedName name="bér2004_24" localSheetId="32">#REF!</definedName>
    <definedName name="bér2004_24" localSheetId="33">#REF!</definedName>
    <definedName name="bér2004_24" localSheetId="34">#REF!</definedName>
    <definedName name="bér2004_24" localSheetId="36">#REF!</definedName>
    <definedName name="bér2004_24">#REF!</definedName>
    <definedName name="bér2004_27" localSheetId="31">#REF!</definedName>
    <definedName name="bér2004_27" localSheetId="32">#REF!</definedName>
    <definedName name="bér2004_27" localSheetId="33">#REF!</definedName>
    <definedName name="bér2004_27" localSheetId="34">#REF!</definedName>
    <definedName name="bér2004_27" localSheetId="36">#REF!</definedName>
    <definedName name="bér2004_27">#REF!</definedName>
    <definedName name="bér2004_3" localSheetId="31">#REF!</definedName>
    <definedName name="bér2004_3" localSheetId="32">#REF!</definedName>
    <definedName name="bér2004_3" localSheetId="33">#REF!</definedName>
    <definedName name="bér2004_3" localSheetId="34">#REF!</definedName>
    <definedName name="bér2004_3" localSheetId="36">#REF!</definedName>
    <definedName name="bér2004_3">#REF!</definedName>
    <definedName name="bér2004_4" localSheetId="31">#REF!</definedName>
    <definedName name="bér2004_4" localSheetId="32">#REF!</definedName>
    <definedName name="bér2004_4" localSheetId="33">#REF!</definedName>
    <definedName name="bér2004_4" localSheetId="34">#REF!</definedName>
    <definedName name="bér2004_4" localSheetId="36">#REF!</definedName>
    <definedName name="bér2004_4">#REF!</definedName>
    <definedName name="bér2004_6" localSheetId="31">#REF!</definedName>
    <definedName name="bér2004_6" localSheetId="32">#REF!</definedName>
    <definedName name="bér2004_6" localSheetId="33">#REF!</definedName>
    <definedName name="bér2004_6" localSheetId="34">#REF!</definedName>
    <definedName name="bér2004_6" localSheetId="36">#REF!</definedName>
    <definedName name="bér2004_6">#REF!</definedName>
    <definedName name="bér2004_7" localSheetId="31">#REF!</definedName>
    <definedName name="bér2004_7" localSheetId="32">#REF!</definedName>
    <definedName name="bér2004_7" localSheetId="33">#REF!</definedName>
    <definedName name="bér2004_7" localSheetId="34">#REF!</definedName>
    <definedName name="bér2004_7" localSheetId="36">#REF!</definedName>
    <definedName name="bér2004_7">#REF!</definedName>
    <definedName name="bér2004_8" localSheetId="31">#REF!</definedName>
    <definedName name="bér2004_8" localSheetId="32">#REF!</definedName>
    <definedName name="bér2004_8" localSheetId="33">#REF!</definedName>
    <definedName name="bér2004_8" localSheetId="34">#REF!</definedName>
    <definedName name="bér2004_8" localSheetId="36">#REF!</definedName>
    <definedName name="bér2004_8">#REF!</definedName>
    <definedName name="bér2004_9" localSheetId="31">#REF!</definedName>
    <definedName name="bér2004_9" localSheetId="32">#REF!</definedName>
    <definedName name="bér2004_9" localSheetId="33">#REF!</definedName>
    <definedName name="bér2004_9" localSheetId="34">#REF!</definedName>
    <definedName name="bér2004_9" localSheetId="36">#REF!</definedName>
    <definedName name="bér2004_9">#REF!</definedName>
    <definedName name="bérzár2005" localSheetId="31">#REF!</definedName>
    <definedName name="bérzár2005" localSheetId="32">#REF!</definedName>
    <definedName name="bérzár2005" localSheetId="33">#REF!</definedName>
    <definedName name="bérzár2005" localSheetId="34">#REF!</definedName>
    <definedName name="bérzár2005" localSheetId="36">#REF!</definedName>
    <definedName name="bérzár2005">#REF!</definedName>
    <definedName name="brutto" localSheetId="31">#REF!</definedName>
    <definedName name="brutto" localSheetId="32">#REF!</definedName>
    <definedName name="brutto" localSheetId="33">#REF!</definedName>
    <definedName name="brutto" localSheetId="34">#REF!</definedName>
    <definedName name="brutto" localSheetId="36">#REF!</definedName>
    <definedName name="brutto">#REF!</definedName>
    <definedName name="címrend" localSheetId="31">#REF!</definedName>
    <definedName name="címrend" localSheetId="32">#REF!</definedName>
    <definedName name="címrend" localSheetId="33">#REF!</definedName>
    <definedName name="címrend" localSheetId="34">#REF!</definedName>
    <definedName name="címrend" localSheetId="36">#REF!</definedName>
    <definedName name="címrend">#REF!</definedName>
    <definedName name="css" localSheetId="31">#REF!</definedName>
    <definedName name="css" localSheetId="32">#REF!</definedName>
    <definedName name="css" localSheetId="33">#REF!</definedName>
    <definedName name="css" localSheetId="34">#REF!</definedName>
    <definedName name="css" localSheetId="36">#REF!</definedName>
    <definedName name="css">#REF!</definedName>
    <definedName name="css_1" localSheetId="31">#REF!</definedName>
    <definedName name="css_1" localSheetId="32">#REF!</definedName>
    <definedName name="css_1" localSheetId="33">#REF!</definedName>
    <definedName name="css_1" localSheetId="34">#REF!</definedName>
    <definedName name="css_1" localSheetId="36">#REF!</definedName>
    <definedName name="css_1">#REF!</definedName>
    <definedName name="css_14" localSheetId="31">#REF!</definedName>
    <definedName name="css_14" localSheetId="32">#REF!</definedName>
    <definedName name="css_14" localSheetId="33">#REF!</definedName>
    <definedName name="css_14" localSheetId="34">#REF!</definedName>
    <definedName name="css_14" localSheetId="36">#REF!</definedName>
    <definedName name="css_14">#REF!</definedName>
    <definedName name="css_18" localSheetId="31">#REF!</definedName>
    <definedName name="css_18" localSheetId="32">#REF!</definedName>
    <definedName name="css_18" localSheetId="33">#REF!</definedName>
    <definedName name="css_18" localSheetId="34">#REF!</definedName>
    <definedName name="css_18" localSheetId="36">#REF!</definedName>
    <definedName name="css_18">#REF!</definedName>
    <definedName name="css_19" localSheetId="31">#REF!</definedName>
    <definedName name="css_19" localSheetId="32">#REF!</definedName>
    <definedName name="css_19" localSheetId="33">#REF!</definedName>
    <definedName name="css_19" localSheetId="34">#REF!</definedName>
    <definedName name="css_19" localSheetId="36">#REF!</definedName>
    <definedName name="css_19">#REF!</definedName>
    <definedName name="css_2" localSheetId="31">#REF!</definedName>
    <definedName name="css_2" localSheetId="32">#REF!</definedName>
    <definedName name="css_2" localSheetId="33">#REF!</definedName>
    <definedName name="css_2" localSheetId="34">#REF!</definedName>
    <definedName name="css_2" localSheetId="36">#REF!</definedName>
    <definedName name="css_2">#REF!</definedName>
    <definedName name="css_20" localSheetId="31">#REF!</definedName>
    <definedName name="css_20" localSheetId="32">#REF!</definedName>
    <definedName name="css_20" localSheetId="33">#REF!</definedName>
    <definedName name="css_20" localSheetId="34">#REF!</definedName>
    <definedName name="css_20" localSheetId="36">#REF!</definedName>
    <definedName name="css_20">#REF!</definedName>
    <definedName name="css_22" localSheetId="31">#REF!</definedName>
    <definedName name="css_22" localSheetId="32">#REF!</definedName>
    <definedName name="css_22" localSheetId="33">#REF!</definedName>
    <definedName name="css_22" localSheetId="34">#REF!</definedName>
    <definedName name="css_22" localSheetId="36">#REF!</definedName>
    <definedName name="css_22">#REF!</definedName>
    <definedName name="css_23" localSheetId="31">#REF!</definedName>
    <definedName name="css_23" localSheetId="32">#REF!</definedName>
    <definedName name="css_23" localSheetId="33">#REF!</definedName>
    <definedName name="css_23" localSheetId="34">#REF!</definedName>
    <definedName name="css_23" localSheetId="36">#REF!</definedName>
    <definedName name="css_23">#REF!</definedName>
    <definedName name="css_27" localSheetId="31">#REF!</definedName>
    <definedName name="css_27" localSheetId="32">#REF!</definedName>
    <definedName name="css_27" localSheetId="33">#REF!</definedName>
    <definedName name="css_27" localSheetId="34">#REF!</definedName>
    <definedName name="css_27" localSheetId="36">#REF!</definedName>
    <definedName name="css_27">#REF!</definedName>
    <definedName name="css_3" localSheetId="31">#REF!</definedName>
    <definedName name="css_3" localSheetId="32">#REF!</definedName>
    <definedName name="css_3" localSheetId="33">#REF!</definedName>
    <definedName name="css_3" localSheetId="34">#REF!</definedName>
    <definedName name="css_3" localSheetId="36">#REF!</definedName>
    <definedName name="css_3">#REF!</definedName>
    <definedName name="css_4" localSheetId="31">#REF!</definedName>
    <definedName name="css_4" localSheetId="32">#REF!</definedName>
    <definedName name="css_4" localSheetId="33">#REF!</definedName>
    <definedName name="css_4" localSheetId="34">#REF!</definedName>
    <definedName name="css_4" localSheetId="36">#REF!</definedName>
    <definedName name="css_4">#REF!</definedName>
    <definedName name="css_6" localSheetId="31">#REF!</definedName>
    <definedName name="css_6" localSheetId="32">#REF!</definedName>
    <definedName name="css_6" localSheetId="33">#REF!</definedName>
    <definedName name="css_6" localSheetId="34">#REF!</definedName>
    <definedName name="css_6" localSheetId="36">#REF!</definedName>
    <definedName name="css_6">#REF!</definedName>
    <definedName name="css_7" localSheetId="31">#REF!</definedName>
    <definedName name="css_7" localSheetId="32">#REF!</definedName>
    <definedName name="css_7" localSheetId="33">#REF!</definedName>
    <definedName name="css_7" localSheetId="34">#REF!</definedName>
    <definedName name="css_7" localSheetId="36">#REF!</definedName>
    <definedName name="css_7">#REF!</definedName>
    <definedName name="css_8" localSheetId="31">#REF!</definedName>
    <definedName name="css_8" localSheetId="32">#REF!</definedName>
    <definedName name="css_8" localSheetId="33">#REF!</definedName>
    <definedName name="css_8" localSheetId="34">#REF!</definedName>
    <definedName name="css_8" localSheetId="36">#REF!</definedName>
    <definedName name="css_8">#REF!</definedName>
    <definedName name="css_9" localSheetId="31">#REF!</definedName>
    <definedName name="css_9" localSheetId="32">#REF!</definedName>
    <definedName name="css_9" localSheetId="33">#REF!</definedName>
    <definedName name="css_9" localSheetId="34">#REF!</definedName>
    <definedName name="css_9" localSheetId="36">#REF!</definedName>
    <definedName name="css_9">#REF!</definedName>
    <definedName name="css_k" localSheetId="37">[1]Családsegítés!$C$27:$C$86</definedName>
    <definedName name="css_k" localSheetId="36">[1]Családsegítés!$C$27:$C$86</definedName>
    <definedName name="css_k">[2]Családsegítés!$C$27:$C$86</definedName>
    <definedName name="css_k_" localSheetId="31">#REF!</definedName>
    <definedName name="css_k_" localSheetId="32">#REF!</definedName>
    <definedName name="css_k_" localSheetId="33">#REF!</definedName>
    <definedName name="css_k_" localSheetId="34">#REF!</definedName>
    <definedName name="css_k_" localSheetId="36">#REF!</definedName>
    <definedName name="css_k_">#REF!</definedName>
    <definedName name="css_k__1" localSheetId="31">#REF!</definedName>
    <definedName name="css_k__1" localSheetId="32">#REF!</definedName>
    <definedName name="css_k__1" localSheetId="33">#REF!</definedName>
    <definedName name="css_k__1" localSheetId="34">#REF!</definedName>
    <definedName name="css_k__1" localSheetId="36">#REF!</definedName>
    <definedName name="css_k__1">#REF!</definedName>
    <definedName name="css_k__14" localSheetId="31">#REF!</definedName>
    <definedName name="css_k__14" localSheetId="32">#REF!</definedName>
    <definedName name="css_k__14" localSheetId="33">#REF!</definedName>
    <definedName name="css_k__14" localSheetId="34">#REF!</definedName>
    <definedName name="css_k__14" localSheetId="36">#REF!</definedName>
    <definedName name="css_k__14">#REF!</definedName>
    <definedName name="css_k__18" localSheetId="31">#REF!</definedName>
    <definedName name="css_k__18" localSheetId="32">#REF!</definedName>
    <definedName name="css_k__18" localSheetId="33">#REF!</definedName>
    <definedName name="css_k__18" localSheetId="34">#REF!</definedName>
    <definedName name="css_k__18" localSheetId="36">#REF!</definedName>
    <definedName name="css_k__18">#REF!</definedName>
    <definedName name="css_k__19" localSheetId="31">#REF!</definedName>
    <definedName name="css_k__19" localSheetId="32">#REF!</definedName>
    <definedName name="css_k__19" localSheetId="33">#REF!</definedName>
    <definedName name="css_k__19" localSheetId="34">#REF!</definedName>
    <definedName name="css_k__19" localSheetId="36">#REF!</definedName>
    <definedName name="css_k__19">#REF!</definedName>
    <definedName name="css_k__2" localSheetId="31">#REF!</definedName>
    <definedName name="css_k__2" localSheetId="32">#REF!</definedName>
    <definedName name="css_k__2" localSheetId="33">#REF!</definedName>
    <definedName name="css_k__2" localSheetId="34">#REF!</definedName>
    <definedName name="css_k__2" localSheetId="36">#REF!</definedName>
    <definedName name="css_k__2">#REF!</definedName>
    <definedName name="css_k__20" localSheetId="31">#REF!</definedName>
    <definedName name="css_k__20" localSheetId="32">#REF!</definedName>
    <definedName name="css_k__20" localSheetId="33">#REF!</definedName>
    <definedName name="css_k__20" localSheetId="34">#REF!</definedName>
    <definedName name="css_k__20" localSheetId="36">#REF!</definedName>
    <definedName name="css_k__20">#REF!</definedName>
    <definedName name="css_k__22" localSheetId="31">#REF!</definedName>
    <definedName name="css_k__22" localSheetId="32">#REF!</definedName>
    <definedName name="css_k__22" localSheetId="33">#REF!</definedName>
    <definedName name="css_k__22" localSheetId="34">#REF!</definedName>
    <definedName name="css_k__22" localSheetId="36">#REF!</definedName>
    <definedName name="css_k__22">#REF!</definedName>
    <definedName name="css_k__23" localSheetId="31">#REF!</definedName>
    <definedName name="css_k__23" localSheetId="32">#REF!</definedName>
    <definedName name="css_k__23" localSheetId="33">#REF!</definedName>
    <definedName name="css_k__23" localSheetId="34">#REF!</definedName>
    <definedName name="css_k__23" localSheetId="36">#REF!</definedName>
    <definedName name="css_k__23">#REF!</definedName>
    <definedName name="css_k__27" localSheetId="31">#REF!</definedName>
    <definedName name="css_k__27" localSheetId="32">#REF!</definedName>
    <definedName name="css_k__27" localSheetId="33">#REF!</definedName>
    <definedName name="css_k__27" localSheetId="34">#REF!</definedName>
    <definedName name="css_k__27" localSheetId="36">#REF!</definedName>
    <definedName name="css_k__27">#REF!</definedName>
    <definedName name="css_k__3" localSheetId="31">#REF!</definedName>
    <definedName name="css_k__3" localSheetId="32">#REF!</definedName>
    <definedName name="css_k__3" localSheetId="33">#REF!</definedName>
    <definedName name="css_k__3" localSheetId="34">#REF!</definedName>
    <definedName name="css_k__3" localSheetId="36">#REF!</definedName>
    <definedName name="css_k__3">#REF!</definedName>
    <definedName name="css_k__4" localSheetId="31">#REF!</definedName>
    <definedName name="css_k__4" localSheetId="32">#REF!</definedName>
    <definedName name="css_k__4" localSheetId="33">#REF!</definedName>
    <definedName name="css_k__4" localSheetId="34">#REF!</definedName>
    <definedName name="css_k__4" localSheetId="36">#REF!</definedName>
    <definedName name="css_k__4">#REF!</definedName>
    <definedName name="css_k__6" localSheetId="31">#REF!</definedName>
    <definedName name="css_k__6" localSheetId="32">#REF!</definedName>
    <definedName name="css_k__6" localSheetId="33">#REF!</definedName>
    <definedName name="css_k__6" localSheetId="34">#REF!</definedName>
    <definedName name="css_k__6" localSheetId="36">#REF!</definedName>
    <definedName name="css_k__6">#REF!</definedName>
    <definedName name="css_k__7" localSheetId="31">#REF!</definedName>
    <definedName name="css_k__7" localSheetId="32">#REF!</definedName>
    <definedName name="css_k__7" localSheetId="33">#REF!</definedName>
    <definedName name="css_k__7" localSheetId="34">#REF!</definedName>
    <definedName name="css_k__7" localSheetId="36">#REF!</definedName>
    <definedName name="css_k__7">#REF!</definedName>
    <definedName name="css_k__8" localSheetId="31">#REF!</definedName>
    <definedName name="css_k__8" localSheetId="32">#REF!</definedName>
    <definedName name="css_k__8" localSheetId="33">#REF!</definedName>
    <definedName name="css_k__8" localSheetId="34">#REF!</definedName>
    <definedName name="css_k__8" localSheetId="36">#REF!</definedName>
    <definedName name="css_k__8">#REF!</definedName>
    <definedName name="css_k__9" localSheetId="31">#REF!</definedName>
    <definedName name="css_k__9" localSheetId="32">#REF!</definedName>
    <definedName name="css_k__9" localSheetId="33">#REF!</definedName>
    <definedName name="css_k__9" localSheetId="34">#REF!</definedName>
    <definedName name="css_k__9" localSheetId="36">#REF!</definedName>
    <definedName name="css_k__9">#REF!</definedName>
    <definedName name="dologi" localSheetId="31">#REF!</definedName>
    <definedName name="dologi" localSheetId="32">#REF!</definedName>
    <definedName name="dologi" localSheetId="33">#REF!</definedName>
    <definedName name="dologi" localSheetId="34">#REF!</definedName>
    <definedName name="dologi" localSheetId="36">#REF!</definedName>
    <definedName name="dologi">#REF!</definedName>
    <definedName name="dologi_1" localSheetId="31">#REF!</definedName>
    <definedName name="dologi_1" localSheetId="32">#REF!</definedName>
    <definedName name="dologi_1" localSheetId="33">#REF!</definedName>
    <definedName name="dologi_1" localSheetId="34">#REF!</definedName>
    <definedName name="dologi_1" localSheetId="36">#REF!</definedName>
    <definedName name="dologi_1">#REF!</definedName>
    <definedName name="dologi_14" localSheetId="31">#REF!</definedName>
    <definedName name="dologi_14" localSheetId="32">#REF!</definedName>
    <definedName name="dologi_14" localSheetId="33">#REF!</definedName>
    <definedName name="dologi_14" localSheetId="34">#REF!</definedName>
    <definedName name="dologi_14" localSheetId="36">#REF!</definedName>
    <definedName name="dologi_14">#REF!</definedName>
    <definedName name="dologi_18" localSheetId="31">#REF!</definedName>
    <definedName name="dologi_18" localSheetId="32">#REF!</definedName>
    <definedName name="dologi_18" localSheetId="33">#REF!</definedName>
    <definedName name="dologi_18" localSheetId="34">#REF!</definedName>
    <definedName name="dologi_18" localSheetId="36">#REF!</definedName>
    <definedName name="dologi_18">#REF!</definedName>
    <definedName name="dologi_19" localSheetId="31">#REF!</definedName>
    <definedName name="dologi_19" localSheetId="32">#REF!</definedName>
    <definedName name="dologi_19" localSheetId="33">#REF!</definedName>
    <definedName name="dologi_19" localSheetId="34">#REF!</definedName>
    <definedName name="dologi_19" localSheetId="36">#REF!</definedName>
    <definedName name="dologi_19">#REF!</definedName>
    <definedName name="dologi_2" localSheetId="31">#REF!</definedName>
    <definedName name="dologi_2" localSheetId="32">#REF!</definedName>
    <definedName name="dologi_2" localSheetId="33">#REF!</definedName>
    <definedName name="dologi_2" localSheetId="34">#REF!</definedName>
    <definedName name="dologi_2" localSheetId="36">#REF!</definedName>
    <definedName name="dologi_2">#REF!</definedName>
    <definedName name="dologi_20" localSheetId="31">#REF!</definedName>
    <definedName name="dologi_20" localSheetId="32">#REF!</definedName>
    <definedName name="dologi_20" localSheetId="33">#REF!</definedName>
    <definedName name="dologi_20" localSheetId="34">#REF!</definedName>
    <definedName name="dologi_20" localSheetId="36">#REF!</definedName>
    <definedName name="dologi_20">#REF!</definedName>
    <definedName name="dologi_21" localSheetId="31">#REF!</definedName>
    <definedName name="dologi_21" localSheetId="32">#REF!</definedName>
    <definedName name="dologi_21" localSheetId="33">#REF!</definedName>
    <definedName name="dologi_21" localSheetId="34">#REF!</definedName>
    <definedName name="dologi_21" localSheetId="36">#REF!</definedName>
    <definedName name="dologi_21">#REF!</definedName>
    <definedName name="dologi_22" localSheetId="31">#REF!</definedName>
    <definedName name="dologi_22" localSheetId="32">#REF!</definedName>
    <definedName name="dologi_22" localSheetId="33">#REF!</definedName>
    <definedName name="dologi_22" localSheetId="34">#REF!</definedName>
    <definedName name="dologi_22" localSheetId="36">#REF!</definedName>
    <definedName name="dologi_22">#REF!</definedName>
    <definedName name="dologi_23" localSheetId="31">#REF!</definedName>
    <definedName name="dologi_23" localSheetId="32">#REF!</definedName>
    <definedName name="dologi_23" localSheetId="33">#REF!</definedName>
    <definedName name="dologi_23" localSheetId="34">#REF!</definedName>
    <definedName name="dologi_23" localSheetId="36">#REF!</definedName>
    <definedName name="dologi_23">#REF!</definedName>
    <definedName name="dologi_24" localSheetId="31">#REF!</definedName>
    <definedName name="dologi_24" localSheetId="32">#REF!</definedName>
    <definedName name="dologi_24" localSheetId="33">#REF!</definedName>
    <definedName name="dologi_24" localSheetId="34">#REF!</definedName>
    <definedName name="dologi_24" localSheetId="36">#REF!</definedName>
    <definedName name="dologi_24">#REF!</definedName>
    <definedName name="dologi_3" localSheetId="31">#REF!</definedName>
    <definedName name="dologi_3" localSheetId="32">#REF!</definedName>
    <definedName name="dologi_3" localSheetId="33">#REF!</definedName>
    <definedName name="dologi_3" localSheetId="34">#REF!</definedName>
    <definedName name="dologi_3" localSheetId="36">#REF!</definedName>
    <definedName name="dologi_3">#REF!</definedName>
    <definedName name="dologi_6" localSheetId="31">#REF!</definedName>
    <definedName name="dologi_6" localSheetId="32">#REF!</definedName>
    <definedName name="dologi_6" localSheetId="33">#REF!</definedName>
    <definedName name="dologi_6" localSheetId="34">#REF!</definedName>
    <definedName name="dologi_6" localSheetId="36">#REF!</definedName>
    <definedName name="dologi_6">#REF!</definedName>
    <definedName name="dologi_7" localSheetId="31">#REF!</definedName>
    <definedName name="dologi_7" localSheetId="32">#REF!</definedName>
    <definedName name="dologi_7" localSheetId="33">#REF!</definedName>
    <definedName name="dologi_7" localSheetId="34">#REF!</definedName>
    <definedName name="dologi_7" localSheetId="36">#REF!</definedName>
    <definedName name="dologi_7">#REF!</definedName>
    <definedName name="dologi_9" localSheetId="31">#REF!</definedName>
    <definedName name="dologi_9" localSheetId="32">#REF!</definedName>
    <definedName name="dologi_9" localSheetId="33">#REF!</definedName>
    <definedName name="dologi_9" localSheetId="34">#REF!</definedName>
    <definedName name="dologi_9" localSheetId="36">#REF!</definedName>
    <definedName name="dologi_9">#REF!</definedName>
    <definedName name="Excel_BuiltIn_Database" localSheetId="31">#REF!</definedName>
    <definedName name="Excel_BuiltIn_Database" localSheetId="32">#REF!</definedName>
    <definedName name="Excel_BuiltIn_Database" localSheetId="33">#REF!</definedName>
    <definedName name="Excel_BuiltIn_Database" localSheetId="34">#REF!</definedName>
    <definedName name="Excel_BuiltIn_Database" localSheetId="36">#REF!</definedName>
    <definedName name="Excel_BuiltIn_Database">#REF!</definedName>
    <definedName name="Excel_BuiltIn_Print_Titles" localSheetId="31">#REF!</definedName>
    <definedName name="Excel_BuiltIn_Print_Titles" localSheetId="32">#REF!</definedName>
    <definedName name="Excel_BuiltIn_Print_Titles" localSheetId="33">#REF!</definedName>
    <definedName name="Excel_BuiltIn_Print_Titles" localSheetId="34">#REF!</definedName>
    <definedName name="Excel_BuiltIn_Print_Titles" localSheetId="36">#REF!</definedName>
    <definedName name="Excel_BuiltIn_Print_Titles">#REF!</definedName>
    <definedName name="Excel_BuiltIn_Print_Titles_13" localSheetId="31">#REF!</definedName>
    <definedName name="Excel_BuiltIn_Print_Titles_13" localSheetId="32">#REF!</definedName>
    <definedName name="Excel_BuiltIn_Print_Titles_13" localSheetId="33">#REF!</definedName>
    <definedName name="Excel_BuiltIn_Print_Titles_13" localSheetId="34">#REF!</definedName>
    <definedName name="Excel_BuiltIn_Print_Titles_13" localSheetId="36">#REF!</definedName>
    <definedName name="Excel_BuiltIn_Print_Titles_13">#REF!</definedName>
    <definedName name="Excel_BuiltIn_Print_Titles_21" localSheetId="31">#REF!</definedName>
    <definedName name="Excel_BuiltIn_Print_Titles_21" localSheetId="32">#REF!</definedName>
    <definedName name="Excel_BuiltIn_Print_Titles_21" localSheetId="33">#REF!</definedName>
    <definedName name="Excel_BuiltIn_Print_Titles_21" localSheetId="34">#REF!</definedName>
    <definedName name="Excel_BuiltIn_Print_Titles_21" localSheetId="36">#REF!</definedName>
    <definedName name="Excel_BuiltIn_Print_Titles_21">#REF!</definedName>
    <definedName name="Excel_BuiltIn_Print_Titles_22" localSheetId="31">#REF!</definedName>
    <definedName name="Excel_BuiltIn_Print_Titles_22" localSheetId="32">#REF!</definedName>
    <definedName name="Excel_BuiltIn_Print_Titles_22" localSheetId="33">#REF!</definedName>
    <definedName name="Excel_BuiltIn_Print_Titles_22" localSheetId="34">#REF!</definedName>
    <definedName name="Excel_BuiltIn_Print_Titles_22" localSheetId="36">#REF!</definedName>
    <definedName name="Excel_BuiltIn_Print_Titles_22">#REF!</definedName>
    <definedName name="Excel_BuiltIn_Print_Titles_24" localSheetId="31">#REF!</definedName>
    <definedName name="Excel_BuiltIn_Print_Titles_24" localSheetId="32">#REF!</definedName>
    <definedName name="Excel_BuiltIn_Print_Titles_24" localSheetId="33">#REF!</definedName>
    <definedName name="Excel_BuiltIn_Print_Titles_24" localSheetId="34">#REF!</definedName>
    <definedName name="Excel_BuiltIn_Print_Titles_24" localSheetId="36">#REF!</definedName>
    <definedName name="Excel_BuiltIn_Print_Titles_24">#REF!</definedName>
    <definedName name="Excel_BuiltIn_Print_Titles_7" localSheetId="31">#REF!</definedName>
    <definedName name="Excel_BuiltIn_Print_Titles_7" localSheetId="32">#REF!</definedName>
    <definedName name="Excel_BuiltIn_Print_Titles_7" localSheetId="33">#REF!</definedName>
    <definedName name="Excel_BuiltIn_Print_Titles_7" localSheetId="34">#REF!</definedName>
    <definedName name="Excel_BuiltIn_Print_Titles_7" localSheetId="36">#REF!</definedName>
    <definedName name="Excel_BuiltIn_Print_Titles_7">#REF!</definedName>
    <definedName name="felúj.márc" localSheetId="31">#REF!</definedName>
    <definedName name="felúj.márc" localSheetId="32">#REF!</definedName>
    <definedName name="felúj.márc" localSheetId="33">#REF!</definedName>
    <definedName name="felúj.márc" localSheetId="34">#REF!</definedName>
    <definedName name="felúj.márc" localSheetId="36">#REF!</definedName>
    <definedName name="felúj.márc">#REF!</definedName>
    <definedName name="Felúj0531" localSheetId="31">#REF!</definedName>
    <definedName name="Felúj0531" localSheetId="32">#REF!</definedName>
    <definedName name="Felúj0531" localSheetId="33">#REF!</definedName>
    <definedName name="Felúj0531" localSheetId="34">#REF!</definedName>
    <definedName name="Felúj0531" localSheetId="36">#REF!</definedName>
    <definedName name="Felúj0531">#REF!</definedName>
    <definedName name="Felújítás" localSheetId="31">#REF!</definedName>
    <definedName name="Felújítás" localSheetId="32">#REF!</definedName>
    <definedName name="Felújítás" localSheetId="33">#REF!</definedName>
    <definedName name="Felújítás" localSheetId="34">#REF!</definedName>
    <definedName name="Felújítás" localSheetId="36">#REF!</definedName>
    <definedName name="Felújítás">#REF!</definedName>
    <definedName name="felújításjuniusmód" localSheetId="31">#REF!</definedName>
    <definedName name="felújításjuniusmód" localSheetId="32">#REF!</definedName>
    <definedName name="felújításjuniusmód" localSheetId="33">#REF!</definedName>
    <definedName name="felújításjuniusmód" localSheetId="34">#REF!</definedName>
    <definedName name="felújításjuniusmód" localSheetId="36">#REF!</definedName>
    <definedName name="felújításjuniusmód">#REF!</definedName>
    <definedName name="felújításjuniusmód_1" localSheetId="31">#REF!</definedName>
    <definedName name="felújításjuniusmód_1" localSheetId="32">#REF!</definedName>
    <definedName name="felújításjuniusmód_1" localSheetId="33">#REF!</definedName>
    <definedName name="felújításjuniusmód_1" localSheetId="34">#REF!</definedName>
    <definedName name="felújításjuniusmód_1" localSheetId="36">#REF!</definedName>
    <definedName name="felújításjuniusmód_1">#REF!</definedName>
    <definedName name="felújításjuniusmód_14" localSheetId="31">#REF!</definedName>
    <definedName name="felújításjuniusmód_14" localSheetId="32">#REF!</definedName>
    <definedName name="felújításjuniusmód_14" localSheetId="33">#REF!</definedName>
    <definedName name="felújításjuniusmód_14" localSheetId="34">#REF!</definedName>
    <definedName name="felújításjuniusmód_14" localSheetId="36">#REF!</definedName>
    <definedName name="felújításjuniusmód_14">#REF!</definedName>
    <definedName name="felújításjuniusmód_17" localSheetId="31">#REF!</definedName>
    <definedName name="felújításjuniusmód_17" localSheetId="32">#REF!</definedName>
    <definedName name="felújításjuniusmód_17" localSheetId="33">#REF!</definedName>
    <definedName name="felújításjuniusmód_17" localSheetId="34">#REF!</definedName>
    <definedName name="felújításjuniusmód_17" localSheetId="36">#REF!</definedName>
    <definedName name="felújításjuniusmód_17">#REF!</definedName>
    <definedName name="felújításjuniusmód_18" localSheetId="31">#REF!</definedName>
    <definedName name="felújításjuniusmód_18" localSheetId="32">#REF!</definedName>
    <definedName name="felújításjuniusmód_18" localSheetId="33">#REF!</definedName>
    <definedName name="felújításjuniusmód_18" localSheetId="34">#REF!</definedName>
    <definedName name="felújításjuniusmód_18" localSheetId="36">#REF!</definedName>
    <definedName name="felújításjuniusmód_18">#REF!</definedName>
    <definedName name="felújításjuniusmód_19" localSheetId="31">#REF!</definedName>
    <definedName name="felújításjuniusmód_19" localSheetId="32">#REF!</definedName>
    <definedName name="felújításjuniusmód_19" localSheetId="33">#REF!</definedName>
    <definedName name="felújításjuniusmód_19" localSheetId="34">#REF!</definedName>
    <definedName name="felújításjuniusmód_19" localSheetId="36">#REF!</definedName>
    <definedName name="felújításjuniusmód_19">#REF!</definedName>
    <definedName name="felújításjuniusmód_2" localSheetId="31">#REF!</definedName>
    <definedName name="felújításjuniusmód_2" localSheetId="32">#REF!</definedName>
    <definedName name="felújításjuniusmód_2" localSheetId="33">#REF!</definedName>
    <definedName name="felújításjuniusmód_2" localSheetId="34">#REF!</definedName>
    <definedName name="felújításjuniusmód_2" localSheetId="36">#REF!</definedName>
    <definedName name="felújításjuniusmód_2">#REF!</definedName>
    <definedName name="felújításjuniusmód_20" localSheetId="31">#REF!</definedName>
    <definedName name="felújításjuniusmód_20" localSheetId="32">#REF!</definedName>
    <definedName name="felújításjuniusmód_20" localSheetId="33">#REF!</definedName>
    <definedName name="felújításjuniusmód_20" localSheetId="34">#REF!</definedName>
    <definedName name="felújításjuniusmód_20" localSheetId="36">#REF!</definedName>
    <definedName name="felújításjuniusmód_20">#REF!</definedName>
    <definedName name="felújításjuniusmód_22" localSheetId="31">#REF!</definedName>
    <definedName name="felújításjuniusmód_22" localSheetId="32">#REF!</definedName>
    <definedName name="felújításjuniusmód_22" localSheetId="33">#REF!</definedName>
    <definedName name="felújításjuniusmód_22" localSheetId="34">#REF!</definedName>
    <definedName name="felújításjuniusmód_22" localSheetId="36">#REF!</definedName>
    <definedName name="felújításjuniusmód_22">#REF!</definedName>
    <definedName name="felújításjuniusmód_23" localSheetId="31">#REF!</definedName>
    <definedName name="felújításjuniusmód_23" localSheetId="32">#REF!</definedName>
    <definedName name="felújításjuniusmód_23" localSheetId="33">#REF!</definedName>
    <definedName name="felújításjuniusmód_23" localSheetId="34">#REF!</definedName>
    <definedName name="felújításjuniusmód_23" localSheetId="36">#REF!</definedName>
    <definedName name="felújításjuniusmód_23">#REF!</definedName>
    <definedName name="felújításjuniusmód_24" localSheetId="31">#REF!</definedName>
    <definedName name="felújításjuniusmód_24" localSheetId="32">#REF!</definedName>
    <definedName name="felújításjuniusmód_24" localSheetId="33">#REF!</definedName>
    <definedName name="felújításjuniusmód_24" localSheetId="34">#REF!</definedName>
    <definedName name="felújításjuniusmód_24" localSheetId="36">#REF!</definedName>
    <definedName name="felújításjuniusmód_24">#REF!</definedName>
    <definedName name="felújításjuniusmód_3" localSheetId="31">#REF!</definedName>
    <definedName name="felújításjuniusmód_3" localSheetId="32">#REF!</definedName>
    <definedName name="felújításjuniusmód_3" localSheetId="33">#REF!</definedName>
    <definedName name="felújításjuniusmód_3" localSheetId="34">#REF!</definedName>
    <definedName name="felújításjuniusmód_3" localSheetId="36">#REF!</definedName>
    <definedName name="felújításjuniusmód_3">#REF!</definedName>
    <definedName name="felújításjuniusmód_6" localSheetId="31">#REF!</definedName>
    <definedName name="felújításjuniusmód_6" localSheetId="32">#REF!</definedName>
    <definedName name="felújításjuniusmód_6" localSheetId="33">#REF!</definedName>
    <definedName name="felújításjuniusmód_6" localSheetId="34">#REF!</definedName>
    <definedName name="felújításjuniusmód_6" localSheetId="36">#REF!</definedName>
    <definedName name="felújításjuniusmód_6">#REF!</definedName>
    <definedName name="felújításjuniusmód_7" localSheetId="31">#REF!</definedName>
    <definedName name="felújításjuniusmód_7" localSheetId="32">#REF!</definedName>
    <definedName name="felújításjuniusmód_7" localSheetId="33">#REF!</definedName>
    <definedName name="felújításjuniusmód_7" localSheetId="34">#REF!</definedName>
    <definedName name="felújításjuniusmód_7" localSheetId="36">#REF!</definedName>
    <definedName name="felújításjuniusmód_7">#REF!</definedName>
    <definedName name="felújításjuniusmód_9" localSheetId="31">#REF!</definedName>
    <definedName name="felújításjuniusmód_9" localSheetId="32">#REF!</definedName>
    <definedName name="felújításjuniusmód_9" localSheetId="33">#REF!</definedName>
    <definedName name="felújításjuniusmód_9" localSheetId="34">#REF!</definedName>
    <definedName name="felújításjuniusmód_9" localSheetId="36">#REF!</definedName>
    <definedName name="felújításjuniusmód_9">#REF!</definedName>
    <definedName name="gyj" localSheetId="31">#REF!</definedName>
    <definedName name="gyj" localSheetId="32">#REF!</definedName>
    <definedName name="gyj" localSheetId="33">#REF!</definedName>
    <definedName name="gyj" localSheetId="34">#REF!</definedName>
    <definedName name="gyj" localSheetId="36">#REF!</definedName>
    <definedName name="gyj">#REF!</definedName>
    <definedName name="gyj_1" localSheetId="31">#REF!</definedName>
    <definedName name="gyj_1" localSheetId="32">#REF!</definedName>
    <definedName name="gyj_1" localSheetId="33">#REF!</definedName>
    <definedName name="gyj_1" localSheetId="34">#REF!</definedName>
    <definedName name="gyj_1" localSheetId="36">#REF!</definedName>
    <definedName name="gyj_1">#REF!</definedName>
    <definedName name="gyj_14" localSheetId="31">#REF!</definedName>
    <definedName name="gyj_14" localSheetId="32">#REF!</definedName>
    <definedName name="gyj_14" localSheetId="33">#REF!</definedName>
    <definedName name="gyj_14" localSheetId="34">#REF!</definedName>
    <definedName name="gyj_14" localSheetId="36">#REF!</definedName>
    <definedName name="gyj_14">#REF!</definedName>
    <definedName name="gyj_18" localSheetId="31">#REF!</definedName>
    <definedName name="gyj_18" localSheetId="32">#REF!</definedName>
    <definedName name="gyj_18" localSheetId="33">#REF!</definedName>
    <definedName name="gyj_18" localSheetId="34">#REF!</definedName>
    <definedName name="gyj_18" localSheetId="36">#REF!</definedName>
    <definedName name="gyj_18">#REF!</definedName>
    <definedName name="gyj_19" localSheetId="31">#REF!</definedName>
    <definedName name="gyj_19" localSheetId="32">#REF!</definedName>
    <definedName name="gyj_19" localSheetId="33">#REF!</definedName>
    <definedName name="gyj_19" localSheetId="34">#REF!</definedName>
    <definedName name="gyj_19" localSheetId="36">#REF!</definedName>
    <definedName name="gyj_19">#REF!</definedName>
    <definedName name="gyj_2" localSheetId="31">#REF!</definedName>
    <definedName name="gyj_2" localSheetId="32">#REF!</definedName>
    <definedName name="gyj_2" localSheetId="33">#REF!</definedName>
    <definedName name="gyj_2" localSheetId="34">#REF!</definedName>
    <definedName name="gyj_2" localSheetId="36">#REF!</definedName>
    <definedName name="gyj_2">#REF!</definedName>
    <definedName name="gyj_20" localSheetId="31">#REF!</definedName>
    <definedName name="gyj_20" localSheetId="32">#REF!</definedName>
    <definedName name="gyj_20" localSheetId="33">#REF!</definedName>
    <definedName name="gyj_20" localSheetId="34">#REF!</definedName>
    <definedName name="gyj_20" localSheetId="36">#REF!</definedName>
    <definedName name="gyj_20">#REF!</definedName>
    <definedName name="gyj_22" localSheetId="31">#REF!</definedName>
    <definedName name="gyj_22" localSheetId="32">#REF!</definedName>
    <definedName name="gyj_22" localSheetId="33">#REF!</definedName>
    <definedName name="gyj_22" localSheetId="34">#REF!</definedName>
    <definedName name="gyj_22" localSheetId="36">#REF!</definedName>
    <definedName name="gyj_22">#REF!</definedName>
    <definedName name="gyj_23" localSheetId="31">#REF!</definedName>
    <definedName name="gyj_23" localSheetId="32">#REF!</definedName>
    <definedName name="gyj_23" localSheetId="33">#REF!</definedName>
    <definedName name="gyj_23" localSheetId="34">#REF!</definedName>
    <definedName name="gyj_23" localSheetId="36">#REF!</definedName>
    <definedName name="gyj_23">#REF!</definedName>
    <definedName name="gyj_27" localSheetId="31">#REF!</definedName>
    <definedName name="gyj_27" localSheetId="32">#REF!</definedName>
    <definedName name="gyj_27" localSheetId="33">#REF!</definedName>
    <definedName name="gyj_27" localSheetId="34">#REF!</definedName>
    <definedName name="gyj_27" localSheetId="36">#REF!</definedName>
    <definedName name="gyj_27">#REF!</definedName>
    <definedName name="gyj_3" localSheetId="31">#REF!</definedName>
    <definedName name="gyj_3" localSheetId="32">#REF!</definedName>
    <definedName name="gyj_3" localSheetId="33">#REF!</definedName>
    <definedName name="gyj_3" localSheetId="34">#REF!</definedName>
    <definedName name="gyj_3" localSheetId="36">#REF!</definedName>
    <definedName name="gyj_3">#REF!</definedName>
    <definedName name="gyj_4" localSheetId="31">#REF!</definedName>
    <definedName name="gyj_4" localSheetId="32">#REF!</definedName>
    <definedName name="gyj_4" localSheetId="33">#REF!</definedName>
    <definedName name="gyj_4" localSheetId="34">#REF!</definedName>
    <definedName name="gyj_4" localSheetId="36">#REF!</definedName>
    <definedName name="gyj_4">#REF!</definedName>
    <definedName name="gyj_6" localSheetId="31">#REF!</definedName>
    <definedName name="gyj_6" localSheetId="32">#REF!</definedName>
    <definedName name="gyj_6" localSheetId="33">#REF!</definedName>
    <definedName name="gyj_6" localSheetId="34">#REF!</definedName>
    <definedName name="gyj_6" localSheetId="36">#REF!</definedName>
    <definedName name="gyj_6">#REF!</definedName>
    <definedName name="gyj_7" localSheetId="31">#REF!</definedName>
    <definedName name="gyj_7" localSheetId="32">#REF!</definedName>
    <definedName name="gyj_7" localSheetId="33">#REF!</definedName>
    <definedName name="gyj_7" localSheetId="34">#REF!</definedName>
    <definedName name="gyj_7" localSheetId="36">#REF!</definedName>
    <definedName name="gyj_7">#REF!</definedName>
    <definedName name="gyj_8" localSheetId="31">#REF!</definedName>
    <definedName name="gyj_8" localSheetId="32">#REF!</definedName>
    <definedName name="gyj_8" localSheetId="33">#REF!</definedName>
    <definedName name="gyj_8" localSheetId="34">#REF!</definedName>
    <definedName name="gyj_8" localSheetId="36">#REF!</definedName>
    <definedName name="gyj_8">#REF!</definedName>
    <definedName name="gyj_9" localSheetId="31">#REF!</definedName>
    <definedName name="gyj_9" localSheetId="32">#REF!</definedName>
    <definedName name="gyj_9" localSheetId="33">#REF!</definedName>
    <definedName name="gyj_9" localSheetId="34">#REF!</definedName>
    <definedName name="gyj_9" localSheetId="36">#REF!</definedName>
    <definedName name="gyj_9">#REF!</definedName>
    <definedName name="gyj_k" localSheetId="37">[1]Gyermekjóléti!$C$27:$C$86</definedName>
    <definedName name="gyj_k" localSheetId="36">[1]Gyermekjóléti!$C$27:$C$86</definedName>
    <definedName name="gyj_k">[2]Gyermekjóléti!$C$27:$C$86</definedName>
    <definedName name="gyj_k_" localSheetId="31">#REF!</definedName>
    <definedName name="gyj_k_" localSheetId="32">#REF!</definedName>
    <definedName name="gyj_k_" localSheetId="33">#REF!</definedName>
    <definedName name="gyj_k_" localSheetId="34">#REF!</definedName>
    <definedName name="gyj_k_" localSheetId="36">#REF!</definedName>
    <definedName name="gyj_k_">#REF!</definedName>
    <definedName name="gyj_k__1" localSheetId="31">#REF!</definedName>
    <definedName name="gyj_k__1" localSheetId="32">#REF!</definedName>
    <definedName name="gyj_k__1" localSheetId="33">#REF!</definedName>
    <definedName name="gyj_k__1" localSheetId="34">#REF!</definedName>
    <definedName name="gyj_k__1" localSheetId="36">#REF!</definedName>
    <definedName name="gyj_k__1">#REF!</definedName>
    <definedName name="gyj_k__14" localSheetId="31">#REF!</definedName>
    <definedName name="gyj_k__14" localSheetId="32">#REF!</definedName>
    <definedName name="gyj_k__14" localSheetId="33">#REF!</definedName>
    <definedName name="gyj_k__14" localSheetId="34">#REF!</definedName>
    <definedName name="gyj_k__14" localSheetId="36">#REF!</definedName>
    <definedName name="gyj_k__14">#REF!</definedName>
    <definedName name="gyj_k__18" localSheetId="31">#REF!</definedName>
    <definedName name="gyj_k__18" localSheetId="32">#REF!</definedName>
    <definedName name="gyj_k__18" localSheetId="33">#REF!</definedName>
    <definedName name="gyj_k__18" localSheetId="34">#REF!</definedName>
    <definedName name="gyj_k__18" localSheetId="36">#REF!</definedName>
    <definedName name="gyj_k__18">#REF!</definedName>
    <definedName name="gyj_k__19" localSheetId="31">#REF!</definedName>
    <definedName name="gyj_k__19" localSheetId="32">#REF!</definedName>
    <definedName name="gyj_k__19" localSheetId="33">#REF!</definedName>
    <definedName name="gyj_k__19" localSheetId="34">#REF!</definedName>
    <definedName name="gyj_k__19" localSheetId="36">#REF!</definedName>
    <definedName name="gyj_k__19">#REF!</definedName>
    <definedName name="gyj_k__2" localSheetId="31">#REF!</definedName>
    <definedName name="gyj_k__2" localSheetId="32">#REF!</definedName>
    <definedName name="gyj_k__2" localSheetId="33">#REF!</definedName>
    <definedName name="gyj_k__2" localSheetId="34">#REF!</definedName>
    <definedName name="gyj_k__2" localSheetId="36">#REF!</definedName>
    <definedName name="gyj_k__2">#REF!</definedName>
    <definedName name="gyj_k__20" localSheetId="31">#REF!</definedName>
    <definedName name="gyj_k__20" localSheetId="32">#REF!</definedName>
    <definedName name="gyj_k__20" localSheetId="33">#REF!</definedName>
    <definedName name="gyj_k__20" localSheetId="34">#REF!</definedName>
    <definedName name="gyj_k__20" localSheetId="36">#REF!</definedName>
    <definedName name="gyj_k__20">#REF!</definedName>
    <definedName name="gyj_k__22" localSheetId="31">#REF!</definedName>
    <definedName name="gyj_k__22" localSheetId="32">#REF!</definedName>
    <definedName name="gyj_k__22" localSheetId="33">#REF!</definedName>
    <definedName name="gyj_k__22" localSheetId="34">#REF!</definedName>
    <definedName name="gyj_k__22" localSheetId="36">#REF!</definedName>
    <definedName name="gyj_k__22">#REF!</definedName>
    <definedName name="gyj_k__23" localSheetId="31">#REF!</definedName>
    <definedName name="gyj_k__23" localSheetId="32">#REF!</definedName>
    <definedName name="gyj_k__23" localSheetId="33">#REF!</definedName>
    <definedName name="gyj_k__23" localSheetId="34">#REF!</definedName>
    <definedName name="gyj_k__23" localSheetId="36">#REF!</definedName>
    <definedName name="gyj_k__23">#REF!</definedName>
    <definedName name="gyj_k__27" localSheetId="31">#REF!</definedName>
    <definedName name="gyj_k__27" localSheetId="32">#REF!</definedName>
    <definedName name="gyj_k__27" localSheetId="33">#REF!</definedName>
    <definedName name="gyj_k__27" localSheetId="34">#REF!</definedName>
    <definedName name="gyj_k__27" localSheetId="36">#REF!</definedName>
    <definedName name="gyj_k__27">#REF!</definedName>
    <definedName name="gyj_k__3" localSheetId="31">#REF!</definedName>
    <definedName name="gyj_k__3" localSheetId="32">#REF!</definedName>
    <definedName name="gyj_k__3" localSheetId="33">#REF!</definedName>
    <definedName name="gyj_k__3" localSheetId="34">#REF!</definedName>
    <definedName name="gyj_k__3" localSheetId="36">#REF!</definedName>
    <definedName name="gyj_k__3">#REF!</definedName>
    <definedName name="gyj_k__4" localSheetId="31">#REF!</definedName>
    <definedName name="gyj_k__4" localSheetId="32">#REF!</definedName>
    <definedName name="gyj_k__4" localSheetId="33">#REF!</definedName>
    <definedName name="gyj_k__4" localSheetId="34">#REF!</definedName>
    <definedName name="gyj_k__4" localSheetId="36">#REF!</definedName>
    <definedName name="gyj_k__4">#REF!</definedName>
    <definedName name="gyj_k__6" localSheetId="31">#REF!</definedName>
    <definedName name="gyj_k__6" localSheetId="32">#REF!</definedName>
    <definedName name="gyj_k__6" localSheetId="33">#REF!</definedName>
    <definedName name="gyj_k__6" localSheetId="34">#REF!</definedName>
    <definedName name="gyj_k__6" localSheetId="36">#REF!</definedName>
    <definedName name="gyj_k__6">#REF!</definedName>
    <definedName name="gyj_k__7" localSheetId="31">#REF!</definedName>
    <definedName name="gyj_k__7" localSheetId="32">#REF!</definedName>
    <definedName name="gyj_k__7" localSheetId="33">#REF!</definedName>
    <definedName name="gyj_k__7" localSheetId="34">#REF!</definedName>
    <definedName name="gyj_k__7" localSheetId="36">#REF!</definedName>
    <definedName name="gyj_k__7">#REF!</definedName>
    <definedName name="gyj_k__8" localSheetId="31">#REF!</definedName>
    <definedName name="gyj_k__8" localSheetId="32">#REF!</definedName>
    <definedName name="gyj_k__8" localSheetId="33">#REF!</definedName>
    <definedName name="gyj_k__8" localSheetId="34">#REF!</definedName>
    <definedName name="gyj_k__8" localSheetId="36">#REF!</definedName>
    <definedName name="gyj_k__8">#REF!</definedName>
    <definedName name="gyj_k__9" localSheetId="31">#REF!</definedName>
    <definedName name="gyj_k__9" localSheetId="32">#REF!</definedName>
    <definedName name="gyj_k__9" localSheetId="33">#REF!</definedName>
    <definedName name="gyj_k__9" localSheetId="34">#REF!</definedName>
    <definedName name="gyj_k__9" localSheetId="36">#REF!</definedName>
    <definedName name="gyj_k__9">#REF!</definedName>
    <definedName name="hitakt2008" localSheetId="31">#REF!</definedName>
    <definedName name="hitakt2008" localSheetId="32">#REF!</definedName>
    <definedName name="hitakt2008" localSheetId="33">#REF!</definedName>
    <definedName name="hitakt2008" localSheetId="34">#REF!</definedName>
    <definedName name="hitakt2008" localSheetId="36">#REF!</definedName>
    <definedName name="hitakt2008">#REF!</definedName>
    <definedName name="HJK" localSheetId="31">#REF!</definedName>
    <definedName name="HJK" localSheetId="32">#REF!</definedName>
    <definedName name="HJK" localSheetId="33">#REF!</definedName>
    <definedName name="HJK" localSheetId="34">#REF!</definedName>
    <definedName name="HJK" localSheetId="36">#REF!</definedName>
    <definedName name="HJK">#REF!</definedName>
    <definedName name="ifj_cél" localSheetId="31">#REF!</definedName>
    <definedName name="ifj_cél" localSheetId="32">#REF!</definedName>
    <definedName name="ifj_cél" localSheetId="33">#REF!</definedName>
    <definedName name="ifj_cél" localSheetId="34">#REF!</definedName>
    <definedName name="ifj_cél" localSheetId="36">#REF!</definedName>
    <definedName name="ifj_cél">#REF!</definedName>
    <definedName name="ifjcél" localSheetId="31">#REF!</definedName>
    <definedName name="ifjcél" localSheetId="32">#REF!</definedName>
    <definedName name="ifjcél" localSheetId="33">#REF!</definedName>
    <definedName name="ifjcél" localSheetId="34">#REF!</definedName>
    <definedName name="ifjcél" localSheetId="36">#REF!</definedName>
    <definedName name="ifjcél">#REF!</definedName>
    <definedName name="Kedvezm." localSheetId="31">#REF!</definedName>
    <definedName name="Kedvezm." localSheetId="32">#REF!</definedName>
    <definedName name="Kedvezm." localSheetId="33">#REF!</definedName>
    <definedName name="Kedvezm." localSheetId="34">#REF!</definedName>
    <definedName name="Kedvezm." localSheetId="36">#REF!</definedName>
    <definedName name="Kedvezm.">#REF!</definedName>
    <definedName name="Kedvezm._1" localSheetId="31">#REF!</definedName>
    <definedName name="Kedvezm._1" localSheetId="32">#REF!</definedName>
    <definedName name="Kedvezm._1" localSheetId="33">#REF!</definedName>
    <definedName name="Kedvezm._1" localSheetId="34">#REF!</definedName>
    <definedName name="Kedvezm._1" localSheetId="36">#REF!</definedName>
    <definedName name="Kedvezm._1">#REF!</definedName>
    <definedName name="Kedvezm._14" localSheetId="31">#REF!</definedName>
    <definedName name="Kedvezm._14" localSheetId="32">#REF!</definedName>
    <definedName name="Kedvezm._14" localSheetId="33">#REF!</definedName>
    <definedName name="Kedvezm._14" localSheetId="34">#REF!</definedName>
    <definedName name="Kedvezm._14" localSheetId="36">#REF!</definedName>
    <definedName name="Kedvezm._14">#REF!</definedName>
    <definedName name="Kedvezm._17" localSheetId="31">#REF!</definedName>
    <definedName name="Kedvezm._17" localSheetId="32">#REF!</definedName>
    <definedName name="Kedvezm._17" localSheetId="33">#REF!</definedName>
    <definedName name="Kedvezm._17" localSheetId="34">#REF!</definedName>
    <definedName name="Kedvezm._17" localSheetId="36">#REF!</definedName>
    <definedName name="Kedvezm._17">#REF!</definedName>
    <definedName name="Kedvezm._19" localSheetId="31">#REF!</definedName>
    <definedName name="Kedvezm._19" localSheetId="32">#REF!</definedName>
    <definedName name="Kedvezm._19" localSheetId="33">#REF!</definedName>
    <definedName name="Kedvezm._19" localSheetId="34">#REF!</definedName>
    <definedName name="Kedvezm._19" localSheetId="36">#REF!</definedName>
    <definedName name="Kedvezm._19">#REF!</definedName>
    <definedName name="Kedvezm._2" localSheetId="31">#REF!</definedName>
    <definedName name="Kedvezm._2" localSheetId="32">#REF!</definedName>
    <definedName name="Kedvezm._2" localSheetId="33">#REF!</definedName>
    <definedName name="Kedvezm._2" localSheetId="34">#REF!</definedName>
    <definedName name="Kedvezm._2" localSheetId="36">#REF!</definedName>
    <definedName name="Kedvezm._2">#REF!</definedName>
    <definedName name="Kedvezm._20" localSheetId="31">#REF!</definedName>
    <definedName name="Kedvezm._20" localSheetId="32">#REF!</definedName>
    <definedName name="Kedvezm._20" localSheetId="33">#REF!</definedName>
    <definedName name="Kedvezm._20" localSheetId="34">#REF!</definedName>
    <definedName name="Kedvezm._20" localSheetId="36">#REF!</definedName>
    <definedName name="Kedvezm._20">#REF!</definedName>
    <definedName name="Kedvezm._23" localSheetId="31">#REF!</definedName>
    <definedName name="Kedvezm._23" localSheetId="32">#REF!</definedName>
    <definedName name="Kedvezm._23" localSheetId="33">#REF!</definedName>
    <definedName name="Kedvezm._23" localSheetId="34">#REF!</definedName>
    <definedName name="Kedvezm._23" localSheetId="36">#REF!</definedName>
    <definedName name="Kedvezm._23">#REF!</definedName>
    <definedName name="Kedvezm._24" localSheetId="31">#REF!</definedName>
    <definedName name="Kedvezm._24" localSheetId="32">#REF!</definedName>
    <definedName name="Kedvezm._24" localSheetId="33">#REF!</definedName>
    <definedName name="Kedvezm._24" localSheetId="34">#REF!</definedName>
    <definedName name="Kedvezm._24" localSheetId="36">#REF!</definedName>
    <definedName name="Kedvezm._24">#REF!</definedName>
    <definedName name="Kedvezm._3" localSheetId="31">#REF!</definedName>
    <definedName name="Kedvezm._3" localSheetId="32">#REF!</definedName>
    <definedName name="Kedvezm._3" localSheetId="33">#REF!</definedName>
    <definedName name="Kedvezm._3" localSheetId="34">#REF!</definedName>
    <definedName name="Kedvezm._3" localSheetId="36">#REF!</definedName>
    <definedName name="Kedvezm._3">#REF!</definedName>
    <definedName name="Kedvezm._7" localSheetId="31">#REF!</definedName>
    <definedName name="Kedvezm._7" localSheetId="32">#REF!</definedName>
    <definedName name="Kedvezm._7" localSheetId="33">#REF!</definedName>
    <definedName name="Kedvezm._7" localSheetId="34">#REF!</definedName>
    <definedName name="Kedvezm._7" localSheetId="36">#REF!</definedName>
    <definedName name="Kedvezm._7">#REF!</definedName>
    <definedName name="Kedvezm._9" localSheetId="31">#REF!</definedName>
    <definedName name="Kedvezm._9" localSheetId="32">#REF!</definedName>
    <definedName name="Kedvezm._9" localSheetId="33">#REF!</definedName>
    <definedName name="Kedvezm._9" localSheetId="34">#REF!</definedName>
    <definedName name="Kedvezm._9" localSheetId="36">#REF!</definedName>
    <definedName name="Kedvezm._9">#REF!</definedName>
    <definedName name="kil" localSheetId="31">#REF!</definedName>
    <definedName name="kil" localSheetId="32">#REF!</definedName>
    <definedName name="kil" localSheetId="33">#REF!</definedName>
    <definedName name="kil" localSheetId="34">#REF!</definedName>
    <definedName name="kil" localSheetId="36">#REF!</definedName>
    <definedName name="kil">#REF!</definedName>
    <definedName name="kjz" localSheetId="31">#REF!</definedName>
    <definedName name="kjz" localSheetId="32">#REF!</definedName>
    <definedName name="kjz" localSheetId="33">#REF!</definedName>
    <definedName name="kjz" localSheetId="34">#REF!</definedName>
    <definedName name="kjz" localSheetId="36">#REF!</definedName>
    <definedName name="kjz">#REF!</definedName>
    <definedName name="kjz_1" localSheetId="31">#REF!</definedName>
    <definedName name="kjz_1" localSheetId="32">#REF!</definedName>
    <definedName name="kjz_1" localSheetId="33">#REF!</definedName>
    <definedName name="kjz_1" localSheetId="34">#REF!</definedName>
    <definedName name="kjz_1" localSheetId="36">#REF!</definedName>
    <definedName name="kjz_1">#REF!</definedName>
    <definedName name="kjz_14" localSheetId="31">#REF!</definedName>
    <definedName name="kjz_14" localSheetId="32">#REF!</definedName>
    <definedName name="kjz_14" localSheetId="33">#REF!</definedName>
    <definedName name="kjz_14" localSheetId="34">#REF!</definedName>
    <definedName name="kjz_14" localSheetId="36">#REF!</definedName>
    <definedName name="kjz_14">#REF!</definedName>
    <definedName name="kjz_18" localSheetId="31">#REF!</definedName>
    <definedName name="kjz_18" localSheetId="32">#REF!</definedName>
    <definedName name="kjz_18" localSheetId="33">#REF!</definedName>
    <definedName name="kjz_18" localSheetId="34">#REF!</definedName>
    <definedName name="kjz_18" localSheetId="36">#REF!</definedName>
    <definedName name="kjz_18">#REF!</definedName>
    <definedName name="kjz_19" localSheetId="31">#REF!</definedName>
    <definedName name="kjz_19" localSheetId="32">#REF!</definedName>
    <definedName name="kjz_19" localSheetId="33">#REF!</definedName>
    <definedName name="kjz_19" localSheetId="34">#REF!</definedName>
    <definedName name="kjz_19" localSheetId="36">#REF!</definedName>
    <definedName name="kjz_19">#REF!</definedName>
    <definedName name="kjz_2" localSheetId="31">#REF!</definedName>
    <definedName name="kjz_2" localSheetId="32">#REF!</definedName>
    <definedName name="kjz_2" localSheetId="33">#REF!</definedName>
    <definedName name="kjz_2" localSheetId="34">#REF!</definedName>
    <definedName name="kjz_2" localSheetId="36">#REF!</definedName>
    <definedName name="kjz_2">#REF!</definedName>
    <definedName name="kjz_20" localSheetId="31">#REF!</definedName>
    <definedName name="kjz_20" localSheetId="32">#REF!</definedName>
    <definedName name="kjz_20" localSheetId="33">#REF!</definedName>
    <definedName name="kjz_20" localSheetId="34">#REF!</definedName>
    <definedName name="kjz_20" localSheetId="36">#REF!</definedName>
    <definedName name="kjz_20">#REF!</definedName>
    <definedName name="kjz_22" localSheetId="31">#REF!</definedName>
    <definedName name="kjz_22" localSheetId="32">#REF!</definedName>
    <definedName name="kjz_22" localSheetId="33">#REF!</definedName>
    <definedName name="kjz_22" localSheetId="34">#REF!</definedName>
    <definedName name="kjz_22" localSheetId="36">#REF!</definedName>
    <definedName name="kjz_22">#REF!</definedName>
    <definedName name="kjz_23" localSheetId="31">#REF!</definedName>
    <definedName name="kjz_23" localSheetId="32">#REF!</definedName>
    <definedName name="kjz_23" localSheetId="33">#REF!</definedName>
    <definedName name="kjz_23" localSheetId="34">#REF!</definedName>
    <definedName name="kjz_23" localSheetId="36">#REF!</definedName>
    <definedName name="kjz_23">#REF!</definedName>
    <definedName name="kjz_27" localSheetId="31">#REF!</definedName>
    <definedName name="kjz_27" localSheetId="32">#REF!</definedName>
    <definedName name="kjz_27" localSheetId="33">#REF!</definedName>
    <definedName name="kjz_27" localSheetId="34">#REF!</definedName>
    <definedName name="kjz_27" localSheetId="36">#REF!</definedName>
    <definedName name="kjz_27">#REF!</definedName>
    <definedName name="kjz_3" localSheetId="31">#REF!</definedName>
    <definedName name="kjz_3" localSheetId="32">#REF!</definedName>
    <definedName name="kjz_3" localSheetId="33">#REF!</definedName>
    <definedName name="kjz_3" localSheetId="34">#REF!</definedName>
    <definedName name="kjz_3" localSheetId="36">#REF!</definedName>
    <definedName name="kjz_3">#REF!</definedName>
    <definedName name="kjz_4" localSheetId="31">#REF!</definedName>
    <definedName name="kjz_4" localSheetId="32">#REF!</definedName>
    <definedName name="kjz_4" localSheetId="33">#REF!</definedName>
    <definedName name="kjz_4" localSheetId="34">#REF!</definedName>
    <definedName name="kjz_4" localSheetId="36">#REF!</definedName>
    <definedName name="kjz_4">#REF!</definedName>
    <definedName name="kjz_6" localSheetId="31">#REF!</definedName>
    <definedName name="kjz_6" localSheetId="32">#REF!</definedName>
    <definedName name="kjz_6" localSheetId="33">#REF!</definedName>
    <definedName name="kjz_6" localSheetId="34">#REF!</definedName>
    <definedName name="kjz_6" localSheetId="36">#REF!</definedName>
    <definedName name="kjz_6">#REF!</definedName>
    <definedName name="kjz_7" localSheetId="31">#REF!</definedName>
    <definedName name="kjz_7" localSheetId="32">#REF!</definedName>
    <definedName name="kjz_7" localSheetId="33">#REF!</definedName>
    <definedName name="kjz_7" localSheetId="34">#REF!</definedName>
    <definedName name="kjz_7" localSheetId="36">#REF!</definedName>
    <definedName name="kjz_7">#REF!</definedName>
    <definedName name="kjz_8" localSheetId="31">#REF!</definedName>
    <definedName name="kjz_8" localSheetId="32">#REF!</definedName>
    <definedName name="kjz_8" localSheetId="33">#REF!</definedName>
    <definedName name="kjz_8" localSheetId="34">#REF!</definedName>
    <definedName name="kjz_8" localSheetId="36">#REF!</definedName>
    <definedName name="kjz_8">#REF!</definedName>
    <definedName name="kjz_9" localSheetId="31">#REF!</definedName>
    <definedName name="kjz_9" localSheetId="32">#REF!</definedName>
    <definedName name="kjz_9" localSheetId="33">#REF!</definedName>
    <definedName name="kjz_9" localSheetId="34">#REF!</definedName>
    <definedName name="kjz_9" localSheetId="36">#REF!</definedName>
    <definedName name="kjz_9">#REF!</definedName>
    <definedName name="kjz_k" localSheetId="37">[1]körjegyzőség!$C$9:$C$28</definedName>
    <definedName name="kjz_k" localSheetId="36">[1]körjegyzőség!$C$9:$C$28</definedName>
    <definedName name="kjz_k">[2]körjegyzőség!$C$9:$C$28</definedName>
    <definedName name="kjz_k_" localSheetId="31">#REF!</definedName>
    <definedName name="kjz_k_" localSheetId="32">#REF!</definedName>
    <definedName name="kjz_k_" localSheetId="33">#REF!</definedName>
    <definedName name="kjz_k_" localSheetId="34">#REF!</definedName>
    <definedName name="kjz_k_" localSheetId="36">#REF!</definedName>
    <definedName name="kjz_k_">#REF!</definedName>
    <definedName name="kjz_k__1" localSheetId="31">#REF!</definedName>
    <definedName name="kjz_k__1" localSheetId="32">#REF!</definedName>
    <definedName name="kjz_k__1" localSheetId="33">#REF!</definedName>
    <definedName name="kjz_k__1" localSheetId="34">#REF!</definedName>
    <definedName name="kjz_k__1" localSheetId="36">#REF!</definedName>
    <definedName name="kjz_k__1">#REF!</definedName>
    <definedName name="kjz_k__14" localSheetId="31">#REF!</definedName>
    <definedName name="kjz_k__14" localSheetId="32">#REF!</definedName>
    <definedName name="kjz_k__14" localSheetId="33">#REF!</definedName>
    <definedName name="kjz_k__14" localSheetId="34">#REF!</definedName>
    <definedName name="kjz_k__14" localSheetId="36">#REF!</definedName>
    <definedName name="kjz_k__14">#REF!</definedName>
    <definedName name="kjz_k__18" localSheetId="31">#REF!</definedName>
    <definedName name="kjz_k__18" localSheetId="32">#REF!</definedName>
    <definedName name="kjz_k__18" localSheetId="33">#REF!</definedName>
    <definedName name="kjz_k__18" localSheetId="34">#REF!</definedName>
    <definedName name="kjz_k__18" localSheetId="36">#REF!</definedName>
    <definedName name="kjz_k__18">#REF!</definedName>
    <definedName name="kjz_k__19" localSheetId="31">#REF!</definedName>
    <definedName name="kjz_k__19" localSheetId="32">#REF!</definedName>
    <definedName name="kjz_k__19" localSheetId="33">#REF!</definedName>
    <definedName name="kjz_k__19" localSheetId="34">#REF!</definedName>
    <definedName name="kjz_k__19" localSheetId="36">#REF!</definedName>
    <definedName name="kjz_k__19">#REF!</definedName>
    <definedName name="kjz_k__2" localSheetId="31">#REF!</definedName>
    <definedName name="kjz_k__2" localSheetId="32">#REF!</definedName>
    <definedName name="kjz_k__2" localSheetId="33">#REF!</definedName>
    <definedName name="kjz_k__2" localSheetId="34">#REF!</definedName>
    <definedName name="kjz_k__2" localSheetId="36">#REF!</definedName>
    <definedName name="kjz_k__2">#REF!</definedName>
    <definedName name="kjz_k__20" localSheetId="31">#REF!</definedName>
    <definedName name="kjz_k__20" localSheetId="32">#REF!</definedName>
    <definedName name="kjz_k__20" localSheetId="33">#REF!</definedName>
    <definedName name="kjz_k__20" localSheetId="34">#REF!</definedName>
    <definedName name="kjz_k__20" localSheetId="36">#REF!</definedName>
    <definedName name="kjz_k__20">#REF!</definedName>
    <definedName name="kjz_k__22" localSheetId="31">#REF!</definedName>
    <definedName name="kjz_k__22" localSheetId="32">#REF!</definedName>
    <definedName name="kjz_k__22" localSheetId="33">#REF!</definedName>
    <definedName name="kjz_k__22" localSheetId="34">#REF!</definedName>
    <definedName name="kjz_k__22" localSheetId="36">#REF!</definedName>
    <definedName name="kjz_k__22">#REF!</definedName>
    <definedName name="kjz_k__23" localSheetId="31">#REF!</definedName>
    <definedName name="kjz_k__23" localSheetId="32">#REF!</definedName>
    <definedName name="kjz_k__23" localSheetId="33">#REF!</definedName>
    <definedName name="kjz_k__23" localSheetId="34">#REF!</definedName>
    <definedName name="kjz_k__23" localSheetId="36">#REF!</definedName>
    <definedName name="kjz_k__23">#REF!</definedName>
    <definedName name="kjz_k__27" localSheetId="31">#REF!</definedName>
    <definedName name="kjz_k__27" localSheetId="32">#REF!</definedName>
    <definedName name="kjz_k__27" localSheetId="33">#REF!</definedName>
    <definedName name="kjz_k__27" localSheetId="34">#REF!</definedName>
    <definedName name="kjz_k__27" localSheetId="36">#REF!</definedName>
    <definedName name="kjz_k__27">#REF!</definedName>
    <definedName name="kjz_k__3" localSheetId="31">#REF!</definedName>
    <definedName name="kjz_k__3" localSheetId="32">#REF!</definedName>
    <definedName name="kjz_k__3" localSheetId="33">#REF!</definedName>
    <definedName name="kjz_k__3" localSheetId="34">#REF!</definedName>
    <definedName name="kjz_k__3" localSheetId="36">#REF!</definedName>
    <definedName name="kjz_k__3">#REF!</definedName>
    <definedName name="kjz_k__4" localSheetId="31">#REF!</definedName>
    <definedName name="kjz_k__4" localSheetId="32">#REF!</definedName>
    <definedName name="kjz_k__4" localSheetId="33">#REF!</definedName>
    <definedName name="kjz_k__4" localSheetId="34">#REF!</definedName>
    <definedName name="kjz_k__4" localSheetId="36">#REF!</definedName>
    <definedName name="kjz_k__4">#REF!</definedName>
    <definedName name="kjz_k__6" localSheetId="31">#REF!</definedName>
    <definedName name="kjz_k__6" localSheetId="32">#REF!</definedName>
    <definedName name="kjz_k__6" localSheetId="33">#REF!</definedName>
    <definedName name="kjz_k__6" localSheetId="34">#REF!</definedName>
    <definedName name="kjz_k__6" localSheetId="36">#REF!</definedName>
    <definedName name="kjz_k__6">#REF!</definedName>
    <definedName name="kjz_k__7" localSheetId="31">#REF!</definedName>
    <definedName name="kjz_k__7" localSheetId="32">#REF!</definedName>
    <definedName name="kjz_k__7" localSheetId="33">#REF!</definedName>
    <definedName name="kjz_k__7" localSheetId="34">#REF!</definedName>
    <definedName name="kjz_k__7" localSheetId="36">#REF!</definedName>
    <definedName name="kjz_k__7">#REF!</definedName>
    <definedName name="kjz_k__8" localSheetId="31">#REF!</definedName>
    <definedName name="kjz_k__8" localSheetId="32">#REF!</definedName>
    <definedName name="kjz_k__8" localSheetId="33">#REF!</definedName>
    <definedName name="kjz_k__8" localSheetId="34">#REF!</definedName>
    <definedName name="kjz_k__8" localSheetId="36">#REF!</definedName>
    <definedName name="kjz_k__8">#REF!</definedName>
    <definedName name="kjz_k__9" localSheetId="31">#REF!</definedName>
    <definedName name="kjz_k__9" localSheetId="32">#REF!</definedName>
    <definedName name="kjz_k__9" localSheetId="33">#REF!</definedName>
    <definedName name="kjz_k__9" localSheetId="34">#REF!</definedName>
    <definedName name="kjz_k__9" localSheetId="36">#REF!</definedName>
    <definedName name="kjz_k__9">#REF!</definedName>
    <definedName name="lok" localSheetId="31">#REF!</definedName>
    <definedName name="lok" localSheetId="32">#REF!</definedName>
    <definedName name="lok" localSheetId="33">#REF!</definedName>
    <definedName name="lok" localSheetId="34">#REF!</definedName>
    <definedName name="lok" localSheetId="36">#REF!</definedName>
    <definedName name="lok">#REF!</definedName>
    <definedName name="mell" localSheetId="31">#REF!</definedName>
    <definedName name="mell" localSheetId="32">#REF!</definedName>
    <definedName name="mell" localSheetId="33">#REF!</definedName>
    <definedName name="mell" localSheetId="34">#REF!</definedName>
    <definedName name="mell" localSheetId="36">#REF!</definedName>
    <definedName name="mell">#REF!</definedName>
    <definedName name="netto" localSheetId="31">#REF!</definedName>
    <definedName name="netto" localSheetId="32">#REF!</definedName>
    <definedName name="netto" localSheetId="33">#REF!</definedName>
    <definedName name="netto" localSheetId="34">#REF!</definedName>
    <definedName name="netto" localSheetId="36">#REF!</definedName>
    <definedName name="netto">#REF!</definedName>
    <definedName name="nev_c" localSheetId="31">#REF!</definedName>
    <definedName name="nev_c" localSheetId="32">#REF!</definedName>
    <definedName name="nev_c" localSheetId="33">#REF!</definedName>
    <definedName name="nev_c" localSheetId="34">#REF!</definedName>
    <definedName name="nev_c" localSheetId="36">#REF!</definedName>
    <definedName name="nev_c">#REF!</definedName>
    <definedName name="nev_c_1" localSheetId="31">#REF!</definedName>
    <definedName name="nev_c_1" localSheetId="32">#REF!</definedName>
    <definedName name="nev_c_1" localSheetId="33">#REF!</definedName>
    <definedName name="nev_c_1" localSheetId="34">#REF!</definedName>
    <definedName name="nev_c_1" localSheetId="36">#REF!</definedName>
    <definedName name="nev_c_1">#REF!</definedName>
    <definedName name="nev_c_14" localSheetId="31">#REF!</definedName>
    <definedName name="nev_c_14" localSheetId="32">#REF!</definedName>
    <definedName name="nev_c_14" localSheetId="33">#REF!</definedName>
    <definedName name="nev_c_14" localSheetId="34">#REF!</definedName>
    <definedName name="nev_c_14" localSheetId="36">#REF!</definedName>
    <definedName name="nev_c_14">#REF!</definedName>
    <definedName name="nev_c_18" localSheetId="31">#REF!</definedName>
    <definedName name="nev_c_18" localSheetId="32">#REF!</definedName>
    <definedName name="nev_c_18" localSheetId="33">#REF!</definedName>
    <definedName name="nev_c_18" localSheetId="34">#REF!</definedName>
    <definedName name="nev_c_18" localSheetId="36">#REF!</definedName>
    <definedName name="nev_c_18">#REF!</definedName>
    <definedName name="nev_c_19" localSheetId="31">#REF!</definedName>
    <definedName name="nev_c_19" localSheetId="32">#REF!</definedName>
    <definedName name="nev_c_19" localSheetId="33">#REF!</definedName>
    <definedName name="nev_c_19" localSheetId="34">#REF!</definedName>
    <definedName name="nev_c_19" localSheetId="36">#REF!</definedName>
    <definedName name="nev_c_19">#REF!</definedName>
    <definedName name="nev_c_2" localSheetId="31">#REF!</definedName>
    <definedName name="nev_c_2" localSheetId="32">#REF!</definedName>
    <definedName name="nev_c_2" localSheetId="33">#REF!</definedName>
    <definedName name="nev_c_2" localSheetId="34">#REF!</definedName>
    <definedName name="nev_c_2" localSheetId="36">#REF!</definedName>
    <definedName name="nev_c_2">#REF!</definedName>
    <definedName name="nev_c_20" localSheetId="31">#REF!</definedName>
    <definedName name="nev_c_20" localSheetId="32">#REF!</definedName>
    <definedName name="nev_c_20" localSheetId="33">#REF!</definedName>
    <definedName name="nev_c_20" localSheetId="34">#REF!</definedName>
    <definedName name="nev_c_20" localSheetId="36">#REF!</definedName>
    <definedName name="nev_c_20">#REF!</definedName>
    <definedName name="nev_c_22" localSheetId="31">#REF!</definedName>
    <definedName name="nev_c_22" localSheetId="32">#REF!</definedName>
    <definedName name="nev_c_22" localSheetId="33">#REF!</definedName>
    <definedName name="nev_c_22" localSheetId="34">#REF!</definedName>
    <definedName name="nev_c_22" localSheetId="36">#REF!</definedName>
    <definedName name="nev_c_22">#REF!</definedName>
    <definedName name="nev_c_23" localSheetId="31">#REF!</definedName>
    <definedName name="nev_c_23" localSheetId="32">#REF!</definedName>
    <definedName name="nev_c_23" localSheetId="33">#REF!</definedName>
    <definedName name="nev_c_23" localSheetId="34">#REF!</definedName>
    <definedName name="nev_c_23" localSheetId="36">#REF!</definedName>
    <definedName name="nev_c_23">#REF!</definedName>
    <definedName name="nev_c_27" localSheetId="31">#REF!</definedName>
    <definedName name="nev_c_27" localSheetId="32">#REF!</definedName>
    <definedName name="nev_c_27" localSheetId="33">#REF!</definedName>
    <definedName name="nev_c_27" localSheetId="34">#REF!</definedName>
    <definedName name="nev_c_27" localSheetId="36">#REF!</definedName>
    <definedName name="nev_c_27">#REF!</definedName>
    <definedName name="nev_c_3" localSheetId="31">#REF!</definedName>
    <definedName name="nev_c_3" localSheetId="32">#REF!</definedName>
    <definedName name="nev_c_3" localSheetId="33">#REF!</definedName>
    <definedName name="nev_c_3" localSheetId="34">#REF!</definedName>
    <definedName name="nev_c_3" localSheetId="36">#REF!</definedName>
    <definedName name="nev_c_3">#REF!</definedName>
    <definedName name="nev_c_4" localSheetId="31">#REF!</definedName>
    <definedName name="nev_c_4" localSheetId="32">#REF!</definedName>
    <definedName name="nev_c_4" localSheetId="33">#REF!</definedName>
    <definedName name="nev_c_4" localSheetId="34">#REF!</definedName>
    <definedName name="nev_c_4" localSheetId="36">#REF!</definedName>
    <definedName name="nev_c_4">#REF!</definedName>
    <definedName name="nev_c_6" localSheetId="31">#REF!</definedName>
    <definedName name="nev_c_6" localSheetId="32">#REF!</definedName>
    <definedName name="nev_c_6" localSheetId="33">#REF!</definedName>
    <definedName name="nev_c_6" localSheetId="34">#REF!</definedName>
    <definedName name="nev_c_6" localSheetId="36">#REF!</definedName>
    <definedName name="nev_c_6">#REF!</definedName>
    <definedName name="nev_c_7" localSheetId="31">#REF!</definedName>
    <definedName name="nev_c_7" localSheetId="32">#REF!</definedName>
    <definedName name="nev_c_7" localSheetId="33">#REF!</definedName>
    <definedName name="nev_c_7" localSheetId="34">#REF!</definedName>
    <definedName name="nev_c_7" localSheetId="36">#REF!</definedName>
    <definedName name="nev_c_7">#REF!</definedName>
    <definedName name="nev_c_8" localSheetId="31">#REF!</definedName>
    <definedName name="nev_c_8" localSheetId="32">#REF!</definedName>
    <definedName name="nev_c_8" localSheetId="33">#REF!</definedName>
    <definedName name="nev_c_8" localSheetId="34">#REF!</definedName>
    <definedName name="nev_c_8" localSheetId="36">#REF!</definedName>
    <definedName name="nev_c_8">#REF!</definedName>
    <definedName name="nev_c_9" localSheetId="31">#REF!</definedName>
    <definedName name="nev_c_9" localSheetId="32">#REF!</definedName>
    <definedName name="nev_c_9" localSheetId="33">#REF!</definedName>
    <definedName name="nev_c_9" localSheetId="34">#REF!</definedName>
    <definedName name="nev_c_9" localSheetId="36">#REF!</definedName>
    <definedName name="nev_c_9">#REF!</definedName>
    <definedName name="nev_g" localSheetId="31">#REF!</definedName>
    <definedName name="nev_g" localSheetId="32">#REF!</definedName>
    <definedName name="nev_g" localSheetId="33">#REF!</definedName>
    <definedName name="nev_g" localSheetId="34">#REF!</definedName>
    <definedName name="nev_g" localSheetId="36">#REF!</definedName>
    <definedName name="nev_g">#REF!</definedName>
    <definedName name="nev_g_1" localSheetId="31">#REF!</definedName>
    <definedName name="nev_g_1" localSheetId="32">#REF!</definedName>
    <definedName name="nev_g_1" localSheetId="33">#REF!</definedName>
    <definedName name="nev_g_1" localSheetId="34">#REF!</definedName>
    <definedName name="nev_g_1" localSheetId="36">#REF!</definedName>
    <definedName name="nev_g_1">#REF!</definedName>
    <definedName name="nev_g_14" localSheetId="31">#REF!</definedName>
    <definedName name="nev_g_14" localSheetId="32">#REF!</definedName>
    <definedName name="nev_g_14" localSheetId="33">#REF!</definedName>
    <definedName name="nev_g_14" localSheetId="34">#REF!</definedName>
    <definedName name="nev_g_14" localSheetId="36">#REF!</definedName>
    <definedName name="nev_g_14">#REF!</definedName>
    <definedName name="nev_g_18" localSheetId="31">#REF!</definedName>
    <definedName name="nev_g_18" localSheetId="32">#REF!</definedName>
    <definedName name="nev_g_18" localSheetId="33">#REF!</definedName>
    <definedName name="nev_g_18" localSheetId="34">#REF!</definedName>
    <definedName name="nev_g_18" localSheetId="36">#REF!</definedName>
    <definedName name="nev_g_18">#REF!</definedName>
    <definedName name="nev_g_19" localSheetId="31">#REF!</definedName>
    <definedName name="nev_g_19" localSheetId="32">#REF!</definedName>
    <definedName name="nev_g_19" localSheetId="33">#REF!</definedName>
    <definedName name="nev_g_19" localSheetId="34">#REF!</definedName>
    <definedName name="nev_g_19" localSheetId="36">#REF!</definedName>
    <definedName name="nev_g_19">#REF!</definedName>
    <definedName name="nev_g_2" localSheetId="31">#REF!</definedName>
    <definedName name="nev_g_2" localSheetId="32">#REF!</definedName>
    <definedName name="nev_g_2" localSheetId="33">#REF!</definedName>
    <definedName name="nev_g_2" localSheetId="34">#REF!</definedName>
    <definedName name="nev_g_2" localSheetId="36">#REF!</definedName>
    <definedName name="nev_g_2">#REF!</definedName>
    <definedName name="nev_g_20" localSheetId="31">#REF!</definedName>
    <definedName name="nev_g_20" localSheetId="32">#REF!</definedName>
    <definedName name="nev_g_20" localSheetId="33">#REF!</definedName>
    <definedName name="nev_g_20" localSheetId="34">#REF!</definedName>
    <definedName name="nev_g_20" localSheetId="36">#REF!</definedName>
    <definedName name="nev_g_20">#REF!</definedName>
    <definedName name="nev_g_22" localSheetId="31">#REF!</definedName>
    <definedName name="nev_g_22" localSheetId="32">#REF!</definedName>
    <definedName name="nev_g_22" localSheetId="33">#REF!</definedName>
    <definedName name="nev_g_22" localSheetId="34">#REF!</definedName>
    <definedName name="nev_g_22" localSheetId="36">#REF!</definedName>
    <definedName name="nev_g_22">#REF!</definedName>
    <definedName name="nev_g_23" localSheetId="31">#REF!</definedName>
    <definedName name="nev_g_23" localSheetId="32">#REF!</definedName>
    <definedName name="nev_g_23" localSheetId="33">#REF!</definedName>
    <definedName name="nev_g_23" localSheetId="34">#REF!</definedName>
    <definedName name="nev_g_23" localSheetId="36">#REF!</definedName>
    <definedName name="nev_g_23">#REF!</definedName>
    <definedName name="nev_g_27" localSheetId="31">#REF!</definedName>
    <definedName name="nev_g_27" localSheetId="32">#REF!</definedName>
    <definedName name="nev_g_27" localSheetId="33">#REF!</definedName>
    <definedName name="nev_g_27" localSheetId="34">#REF!</definedName>
    <definedName name="nev_g_27" localSheetId="36">#REF!</definedName>
    <definedName name="nev_g_27">#REF!</definedName>
    <definedName name="nev_g_3" localSheetId="31">#REF!</definedName>
    <definedName name="nev_g_3" localSheetId="32">#REF!</definedName>
    <definedName name="nev_g_3" localSheetId="33">#REF!</definedName>
    <definedName name="nev_g_3" localSheetId="34">#REF!</definedName>
    <definedName name="nev_g_3" localSheetId="36">#REF!</definedName>
    <definedName name="nev_g_3">#REF!</definedName>
    <definedName name="nev_g_4" localSheetId="31">#REF!</definedName>
    <definedName name="nev_g_4" localSheetId="32">#REF!</definedName>
    <definedName name="nev_g_4" localSheetId="33">#REF!</definedName>
    <definedName name="nev_g_4" localSheetId="34">#REF!</definedName>
    <definedName name="nev_g_4" localSheetId="36">#REF!</definedName>
    <definedName name="nev_g_4">#REF!</definedName>
    <definedName name="nev_g_6" localSheetId="31">#REF!</definedName>
    <definedName name="nev_g_6" localSheetId="32">#REF!</definedName>
    <definedName name="nev_g_6" localSheetId="33">#REF!</definedName>
    <definedName name="nev_g_6" localSheetId="34">#REF!</definedName>
    <definedName name="nev_g_6" localSheetId="36">#REF!</definedName>
    <definedName name="nev_g_6">#REF!</definedName>
    <definedName name="nev_g_7" localSheetId="31">#REF!</definedName>
    <definedName name="nev_g_7" localSheetId="32">#REF!</definedName>
    <definedName name="nev_g_7" localSheetId="33">#REF!</definedName>
    <definedName name="nev_g_7" localSheetId="34">#REF!</definedName>
    <definedName name="nev_g_7" localSheetId="36">#REF!</definedName>
    <definedName name="nev_g_7">#REF!</definedName>
    <definedName name="nev_g_8" localSheetId="31">#REF!</definedName>
    <definedName name="nev_g_8" localSheetId="32">#REF!</definedName>
    <definedName name="nev_g_8" localSheetId="33">#REF!</definedName>
    <definedName name="nev_g_8" localSheetId="34">#REF!</definedName>
    <definedName name="nev_g_8" localSheetId="36">#REF!</definedName>
    <definedName name="nev_g_8">#REF!</definedName>
    <definedName name="nev_g_9" localSheetId="31">#REF!</definedName>
    <definedName name="nev_g_9" localSheetId="32">#REF!</definedName>
    <definedName name="nev_g_9" localSheetId="33">#REF!</definedName>
    <definedName name="nev_g_9" localSheetId="34">#REF!</definedName>
    <definedName name="nev_g_9" localSheetId="36">#REF!</definedName>
    <definedName name="nev_g_9">#REF!</definedName>
    <definedName name="nev_k" localSheetId="31">#REF!</definedName>
    <definedName name="nev_k" localSheetId="32">#REF!</definedName>
    <definedName name="nev_k" localSheetId="33">#REF!</definedName>
    <definedName name="nev_k" localSheetId="34">#REF!</definedName>
    <definedName name="nev_k" localSheetId="36">#REF!</definedName>
    <definedName name="nev_k">#REF!</definedName>
    <definedName name="nev_k_1" localSheetId="31">#REF!</definedName>
    <definedName name="nev_k_1" localSheetId="32">#REF!</definedName>
    <definedName name="nev_k_1" localSheetId="33">#REF!</definedName>
    <definedName name="nev_k_1" localSheetId="34">#REF!</definedName>
    <definedName name="nev_k_1" localSheetId="36">#REF!</definedName>
    <definedName name="nev_k_1">#REF!</definedName>
    <definedName name="nev_k_14" localSheetId="31">#REF!</definedName>
    <definedName name="nev_k_14" localSheetId="32">#REF!</definedName>
    <definedName name="nev_k_14" localSheetId="33">#REF!</definedName>
    <definedName name="nev_k_14" localSheetId="34">#REF!</definedName>
    <definedName name="nev_k_14" localSheetId="36">#REF!</definedName>
    <definedName name="nev_k_14">#REF!</definedName>
    <definedName name="nev_k_18" localSheetId="31">#REF!</definedName>
    <definedName name="nev_k_18" localSheetId="32">#REF!</definedName>
    <definedName name="nev_k_18" localSheetId="33">#REF!</definedName>
    <definedName name="nev_k_18" localSheetId="34">#REF!</definedName>
    <definedName name="nev_k_18" localSheetId="36">#REF!</definedName>
    <definedName name="nev_k_18">#REF!</definedName>
    <definedName name="nev_k_19" localSheetId="31">#REF!</definedName>
    <definedName name="nev_k_19" localSheetId="32">#REF!</definedName>
    <definedName name="nev_k_19" localSheetId="33">#REF!</definedName>
    <definedName name="nev_k_19" localSheetId="34">#REF!</definedName>
    <definedName name="nev_k_19" localSheetId="36">#REF!</definedName>
    <definedName name="nev_k_19">#REF!</definedName>
    <definedName name="nev_k_2" localSheetId="31">#REF!</definedName>
    <definedName name="nev_k_2" localSheetId="32">#REF!</definedName>
    <definedName name="nev_k_2" localSheetId="33">#REF!</definedName>
    <definedName name="nev_k_2" localSheetId="34">#REF!</definedName>
    <definedName name="nev_k_2" localSheetId="36">#REF!</definedName>
    <definedName name="nev_k_2">#REF!</definedName>
    <definedName name="nev_k_20" localSheetId="31">#REF!</definedName>
    <definedName name="nev_k_20" localSheetId="32">#REF!</definedName>
    <definedName name="nev_k_20" localSheetId="33">#REF!</definedName>
    <definedName name="nev_k_20" localSheetId="34">#REF!</definedName>
    <definedName name="nev_k_20" localSheetId="36">#REF!</definedName>
    <definedName name="nev_k_20">#REF!</definedName>
    <definedName name="nev_k_22" localSheetId="31">#REF!</definedName>
    <definedName name="nev_k_22" localSheetId="32">#REF!</definedName>
    <definedName name="nev_k_22" localSheetId="33">#REF!</definedName>
    <definedName name="nev_k_22" localSheetId="34">#REF!</definedName>
    <definedName name="nev_k_22" localSheetId="36">#REF!</definedName>
    <definedName name="nev_k_22">#REF!</definedName>
    <definedName name="nev_k_23" localSheetId="31">#REF!</definedName>
    <definedName name="nev_k_23" localSheetId="32">#REF!</definedName>
    <definedName name="nev_k_23" localSheetId="33">#REF!</definedName>
    <definedName name="nev_k_23" localSheetId="34">#REF!</definedName>
    <definedName name="nev_k_23" localSheetId="36">#REF!</definedName>
    <definedName name="nev_k_23">#REF!</definedName>
    <definedName name="nev_k_27" localSheetId="31">#REF!</definedName>
    <definedName name="nev_k_27" localSheetId="32">#REF!</definedName>
    <definedName name="nev_k_27" localSheetId="33">#REF!</definedName>
    <definedName name="nev_k_27" localSheetId="34">#REF!</definedName>
    <definedName name="nev_k_27" localSheetId="36">#REF!</definedName>
    <definedName name="nev_k_27">#REF!</definedName>
    <definedName name="nev_k_3" localSheetId="31">#REF!</definedName>
    <definedName name="nev_k_3" localSheetId="32">#REF!</definedName>
    <definedName name="nev_k_3" localSheetId="33">#REF!</definedName>
    <definedName name="nev_k_3" localSheetId="34">#REF!</definedName>
    <definedName name="nev_k_3" localSheetId="36">#REF!</definedName>
    <definedName name="nev_k_3">#REF!</definedName>
    <definedName name="nev_k_4" localSheetId="31">#REF!</definedName>
    <definedName name="nev_k_4" localSheetId="32">#REF!</definedName>
    <definedName name="nev_k_4" localSheetId="33">#REF!</definedName>
    <definedName name="nev_k_4" localSheetId="34">#REF!</definedName>
    <definedName name="nev_k_4" localSheetId="36">#REF!</definedName>
    <definedName name="nev_k_4">#REF!</definedName>
    <definedName name="nev_k_6" localSheetId="31">#REF!</definedName>
    <definedName name="nev_k_6" localSheetId="32">#REF!</definedName>
    <definedName name="nev_k_6" localSheetId="33">#REF!</definedName>
    <definedName name="nev_k_6" localSheetId="34">#REF!</definedName>
    <definedName name="nev_k_6" localSheetId="36">#REF!</definedName>
    <definedName name="nev_k_6">#REF!</definedName>
    <definedName name="nev_k_7" localSheetId="31">#REF!</definedName>
    <definedName name="nev_k_7" localSheetId="32">#REF!</definedName>
    <definedName name="nev_k_7" localSheetId="33">#REF!</definedName>
    <definedName name="nev_k_7" localSheetId="34">#REF!</definedName>
    <definedName name="nev_k_7" localSheetId="36">#REF!</definedName>
    <definedName name="nev_k_7">#REF!</definedName>
    <definedName name="nev_k_8" localSheetId="31">#REF!</definedName>
    <definedName name="nev_k_8" localSheetId="32">#REF!</definedName>
    <definedName name="nev_k_8" localSheetId="33">#REF!</definedName>
    <definedName name="nev_k_8" localSheetId="34">#REF!</definedName>
    <definedName name="nev_k_8" localSheetId="36">#REF!</definedName>
    <definedName name="nev_k_8">#REF!</definedName>
    <definedName name="nev_k_9" localSheetId="31">#REF!</definedName>
    <definedName name="nev_k_9" localSheetId="32">#REF!</definedName>
    <definedName name="nev_k_9" localSheetId="33">#REF!</definedName>
    <definedName name="nev_k_9" localSheetId="34">#REF!</definedName>
    <definedName name="nev_k_9" localSheetId="36">#REF!</definedName>
    <definedName name="nev_k_9">#REF!</definedName>
    <definedName name="névsor" localSheetId="31">#REF!</definedName>
    <definedName name="névsor" localSheetId="32">#REF!</definedName>
    <definedName name="névsor" localSheetId="33">#REF!</definedName>
    <definedName name="névsor" localSheetId="34">#REF!</definedName>
    <definedName name="névsor" localSheetId="36">#REF!</definedName>
    <definedName name="névsor">#REF!</definedName>
    <definedName name="_xlnm.Print_Titles" localSheetId="20">' 8.1.1. sz. mell. GAM'!$1:$6</definedName>
    <definedName name="_xlnm.Print_Titles" localSheetId="38">'11. sz. mell'!$2:$6</definedName>
    <definedName name="_xlnm.Print_Titles" localSheetId="11">'6.1. sz. mell ÖNK'!$1:$6</definedName>
    <definedName name="_xlnm.Print_Titles" localSheetId="12">'6.2. sz. mell ÖNK'!$1:$6</definedName>
    <definedName name="_xlnm.Print_Titles" localSheetId="13">'6.3. sz. mell ÖNK'!$1:$6</definedName>
    <definedName name="_xlnm.Print_Titles" localSheetId="14">'6.4. sz. mell ÖNK'!$1:$6</definedName>
    <definedName name="_xlnm.Print_Titles" localSheetId="15">'7.1. sz. mell HIV'!$1:$6</definedName>
    <definedName name="_xlnm.Print_Titles" localSheetId="16">'7.2. sz. mell HIV'!$1:$6</definedName>
    <definedName name="_xlnm.Print_Titles" localSheetId="17">'7.3. sz. mell HIV'!$1:$6</definedName>
    <definedName name="_xlnm.Print_Titles" localSheetId="18">'7.4. sz. mell HIV'!$1:$6</definedName>
    <definedName name="_xlnm.Print_Titles" localSheetId="19">'8.1. sz. mell. GAMESZ'!$1:$6</definedName>
    <definedName name="_xlnm.Print_Titles" localSheetId="21">'8.1.2. sz. mell. GAM'!$1:$6</definedName>
    <definedName name="_xlnm.Print_Titles" localSheetId="22">'8.1.3. sz. mell. GAM'!$1:$6</definedName>
    <definedName name="_xlnm.Print_Titles" localSheetId="23">'8.2. sz. mell. ILMKS'!$1:$6</definedName>
    <definedName name="_xlnm.Print_Titles" localSheetId="24">'8.2.1. sz. mell. ILMKS'!$1:$6</definedName>
    <definedName name="_xlnm.Print_Titles" localSheetId="25">'8.2.2. sz. mell. ILMKS'!$1:$6</definedName>
    <definedName name="_xlnm.Print_Titles" localSheetId="26">'8.2.3. sz. mell. ILMKS'!$1:$6</definedName>
    <definedName name="_xlnm.Print_Titles" localSheetId="27">'8.3. sz. mell. ÓVODA'!$1:$6</definedName>
    <definedName name="_xlnm.Print_Titles" localSheetId="28">'8.3.1. sz. mell. ÓVODA'!$1:$6</definedName>
    <definedName name="_xlnm.Print_Titles" localSheetId="29">'8.3.2. sz. mell.  ÓVODA'!$1:$6</definedName>
    <definedName name="_xlnm.Print_Titles" localSheetId="30">'8.3.3. sz. mell. ÓVODA'!$1:$6</definedName>
    <definedName name="_xlnm.Print_Titles" localSheetId="31">'8.4. sz. mell. CSSK'!$1:$6</definedName>
    <definedName name="_xlnm.Print_Titles" localSheetId="32">'8.4.1. sz. mell. CSSK'!$1:$6</definedName>
    <definedName name="_xlnm.Print_Titles" localSheetId="33">'8.4.2. sz. mell. CSSK'!$1:$6</definedName>
    <definedName name="_xlnm.Print_Titles" localSheetId="34">'8.4.3. sz. mell. CSSK'!$1:$6</definedName>
    <definedName name="_xlnm.Print_Titles">#REF!</definedName>
    <definedName name="_xlnm.Print_Area" localSheetId="1">'1.1.sz.mell.'!$A$1:$E$151</definedName>
    <definedName name="_xlnm.Print_Area" localSheetId="2">'1.2.sz.mell.'!$A$1:$E$151</definedName>
    <definedName name="_xlnm.Print_Area" localSheetId="3">'1.3.sz.mell.'!$A$1:$E$151</definedName>
    <definedName name="_xlnm.Print_Area" localSheetId="4">'1.4.sz.mell.'!$A$1:$E$151</definedName>
    <definedName name="_xlnm.Print_Area" localSheetId="43">'1.tájékoztató'!$A$1:$E$145</definedName>
    <definedName name="_xlnm.Print_Area" localSheetId="38">'11. sz. mell'!$A$1:$F$70</definedName>
    <definedName name="_xlnm.Print_Area" localSheetId="39">'12. sz. mell'!$A$1:$F$21</definedName>
    <definedName name="_xlnm.Print_Area" localSheetId="5">'2.1.sz.mell  '!$A$1:$J$32</definedName>
    <definedName name="ovd_cél" localSheetId="31">#REF!</definedName>
    <definedName name="ovd_cél" localSheetId="32">#REF!</definedName>
    <definedName name="ovd_cél" localSheetId="33">#REF!</definedName>
    <definedName name="ovd_cél" localSheetId="34">#REF!</definedName>
    <definedName name="ovd_cél" localSheetId="36">#REF!</definedName>
    <definedName name="ovd_cél">#REF!</definedName>
    <definedName name="tervmodAug" localSheetId="31">#REF!</definedName>
    <definedName name="tervmodAug" localSheetId="32">#REF!</definedName>
    <definedName name="tervmodAug" localSheetId="33">#REF!</definedName>
    <definedName name="tervmodAug" localSheetId="34">#REF!</definedName>
    <definedName name="tervmodAug">#REF!</definedName>
  </definedNames>
  <calcPr calcId="162913"/>
</workbook>
</file>

<file path=xl/calcChain.xml><?xml version="1.0" encoding="utf-8"?>
<calcChain xmlns="http://schemas.openxmlformats.org/spreadsheetml/2006/main">
  <c r="C123" i="108" l="1"/>
  <c r="C124" i="108"/>
  <c r="D124" i="108"/>
  <c r="H260" i="71" l="1"/>
  <c r="F260" i="71"/>
  <c r="K260" i="71" s="1"/>
  <c r="D260" i="71"/>
  <c r="K278" i="71"/>
  <c r="J278" i="71"/>
  <c r="H278" i="71"/>
  <c r="G278" i="71"/>
  <c r="F278" i="71"/>
  <c r="E278" i="71"/>
  <c r="D278" i="71"/>
  <c r="C278" i="71"/>
  <c r="B278" i="71"/>
  <c r="M277" i="71"/>
  <c r="L277" i="71"/>
  <c r="M276" i="71"/>
  <c r="L276" i="71"/>
  <c r="M275" i="71"/>
  <c r="L275" i="71"/>
  <c r="L274" i="71"/>
  <c r="M274" i="71" s="1"/>
  <c r="L273" i="71"/>
  <c r="M273" i="71" s="1"/>
  <c r="I278" i="71"/>
  <c r="M272" i="71"/>
  <c r="L272" i="71"/>
  <c r="J269" i="71"/>
  <c r="I269" i="71"/>
  <c r="H269" i="71"/>
  <c r="G269" i="71"/>
  <c r="F269" i="71"/>
  <c r="E269" i="71"/>
  <c r="D269" i="71"/>
  <c r="C269" i="71"/>
  <c r="B269" i="71"/>
  <c r="M268" i="71"/>
  <c r="L268" i="71"/>
  <c r="M267" i="71"/>
  <c r="L267" i="71"/>
  <c r="M266" i="71"/>
  <c r="L266" i="71"/>
  <c r="K265" i="71"/>
  <c r="L265" i="71" s="1"/>
  <c r="M265" i="71" s="1"/>
  <c r="L264" i="71"/>
  <c r="M264" i="71" s="1"/>
  <c r="M263" i="71"/>
  <c r="L263" i="71"/>
  <c r="L262" i="71"/>
  <c r="M262" i="71" s="1"/>
  <c r="M260" i="71"/>
  <c r="J260" i="71"/>
  <c r="H195" i="71"/>
  <c r="F195" i="71"/>
  <c r="D195" i="71"/>
  <c r="H166" i="71"/>
  <c r="F166" i="71"/>
  <c r="D166" i="71"/>
  <c r="G54" i="71"/>
  <c r="F54" i="71"/>
  <c r="G53" i="71"/>
  <c r="F53" i="71"/>
  <c r="H103" i="71"/>
  <c r="F103" i="71"/>
  <c r="D103" i="71"/>
  <c r="H136" i="71"/>
  <c r="F136" i="71"/>
  <c r="D136" i="71"/>
  <c r="H228" i="71"/>
  <c r="F228" i="71"/>
  <c r="D228" i="71"/>
  <c r="H70" i="71"/>
  <c r="F70" i="71"/>
  <c r="D70" i="71"/>
  <c r="H40" i="71"/>
  <c r="F40" i="71"/>
  <c r="D40" i="71"/>
  <c r="L269" i="71" l="1"/>
  <c r="M269" i="71" s="1"/>
  <c r="K269" i="71"/>
  <c r="L278" i="71"/>
  <c r="M278" i="71" s="1"/>
  <c r="E27" i="95" l="1"/>
  <c r="C139" i="95"/>
  <c r="C134" i="95"/>
  <c r="C129" i="95"/>
  <c r="C125" i="95"/>
  <c r="C144" i="95" s="1"/>
  <c r="C121" i="95"/>
  <c r="C107" i="95"/>
  <c r="C91" i="95"/>
  <c r="C78" i="95"/>
  <c r="C74" i="95"/>
  <c r="C71" i="95"/>
  <c r="C66" i="95"/>
  <c r="C62" i="95"/>
  <c r="C56" i="95"/>
  <c r="C51" i="95"/>
  <c r="C45" i="95"/>
  <c r="C34" i="95"/>
  <c r="C27" i="95"/>
  <c r="C20" i="95"/>
  <c r="C13" i="95"/>
  <c r="C6" i="95"/>
  <c r="C61" i="95" s="1"/>
  <c r="H8" i="96"/>
  <c r="I8" i="96"/>
  <c r="F8" i="96"/>
  <c r="M18" i="96"/>
  <c r="M19" i="96"/>
  <c r="M20" i="96"/>
  <c r="M21" i="96"/>
  <c r="L17" i="96"/>
  <c r="G14" i="96"/>
  <c r="L13" i="96"/>
  <c r="G13" i="96"/>
  <c r="G12" i="96"/>
  <c r="G10" i="96"/>
  <c r="L9" i="96"/>
  <c r="G9" i="96"/>
  <c r="L11" i="96"/>
  <c r="G11" i="96"/>
  <c r="G16" i="96"/>
  <c r="G15" i="96"/>
  <c r="C84" i="95" l="1"/>
  <c r="C124" i="95"/>
  <c r="C145" i="95" s="1"/>
  <c r="C85" i="95"/>
  <c r="F64" i="130" l="1"/>
  <c r="F52" i="130"/>
  <c r="F10" i="130"/>
  <c r="F11" i="130"/>
  <c r="D68" i="130"/>
  <c r="D24" i="130"/>
  <c r="E13" i="3"/>
  <c r="D19" i="61"/>
  <c r="D37" i="126"/>
  <c r="D18" i="126"/>
  <c r="D18" i="79"/>
  <c r="D22" i="79"/>
  <c r="C19" i="61" l="1"/>
  <c r="C114" i="1"/>
  <c r="C115" i="1"/>
  <c r="C116" i="1"/>
  <c r="C117" i="1"/>
  <c r="C118" i="1"/>
  <c r="C119" i="1"/>
  <c r="C120" i="1"/>
  <c r="D22" i="84"/>
  <c r="E22" i="84"/>
  <c r="C22" i="84"/>
  <c r="G11" i="133" l="1"/>
  <c r="H11" i="133"/>
  <c r="I11" i="133"/>
  <c r="J11" i="133"/>
  <c r="L11" i="133"/>
  <c r="M11" i="133"/>
  <c r="F11" i="133"/>
  <c r="D8" i="99" l="1"/>
  <c r="C68" i="130"/>
  <c r="E109" i="111"/>
  <c r="D109" i="111"/>
  <c r="E25" i="111"/>
  <c r="D25" i="111"/>
  <c r="D18" i="111"/>
  <c r="E18" i="111"/>
  <c r="C18" i="111"/>
  <c r="C121" i="3"/>
  <c r="C121" i="1" s="1"/>
  <c r="D121" i="3"/>
  <c r="D121" i="1" s="1"/>
  <c r="D14" i="3"/>
  <c r="D27" i="113"/>
  <c r="D43" i="3"/>
  <c r="D46" i="3"/>
  <c r="D45" i="3"/>
  <c r="D20" i="113"/>
  <c r="C20" i="113"/>
  <c r="D113" i="113"/>
  <c r="D113" i="108" s="1"/>
  <c r="E113" i="113"/>
  <c r="E113" i="108" s="1"/>
  <c r="D113" i="3" l="1"/>
  <c r="D113" i="1" s="1"/>
  <c r="H10" i="61" s="1"/>
  <c r="C113" i="113"/>
  <c r="K12" i="133"/>
  <c r="C113" i="108" l="1"/>
  <c r="C113" i="3"/>
  <c r="C113" i="1" s="1"/>
  <c r="G10" i="61" s="1"/>
  <c r="C22" i="122"/>
  <c r="D22" i="122"/>
  <c r="E22" i="122"/>
  <c r="E37" i="135"/>
  <c r="D37" i="135"/>
  <c r="E18" i="135"/>
  <c r="D18" i="135"/>
  <c r="D51" i="135"/>
  <c r="E51" i="135"/>
  <c r="C51" i="135"/>
  <c r="E29" i="100" l="1"/>
  <c r="D29" i="100"/>
  <c r="C8" i="99" l="1"/>
  <c r="C42" i="132"/>
  <c r="B41" i="132"/>
  <c r="C41" i="132"/>
  <c r="C18" i="132"/>
  <c r="C25" i="132"/>
  <c r="C28" i="132" s="1"/>
  <c r="C6" i="132" l="1"/>
  <c r="B37" i="132"/>
  <c r="B25" i="132"/>
  <c r="B18" i="132"/>
  <c r="B28" i="132" s="1"/>
  <c r="B6" i="132"/>
  <c r="B16" i="132" s="1"/>
  <c r="B42" i="132" s="1"/>
  <c r="A1" i="98" l="1"/>
  <c r="G8" i="96" l="1"/>
  <c r="M12" i="96"/>
  <c r="M13" i="96"/>
  <c r="M14" i="96"/>
  <c r="M15" i="96"/>
  <c r="M16" i="96"/>
  <c r="M17" i="96"/>
  <c r="M10" i="96"/>
  <c r="M9" i="96"/>
  <c r="M11" i="96" l="1"/>
  <c r="D27" i="95" l="1"/>
  <c r="K246" i="71" l="1"/>
  <c r="J246" i="71"/>
  <c r="I246" i="71"/>
  <c r="H246" i="71"/>
  <c r="F246" i="71"/>
  <c r="E246" i="71"/>
  <c r="D246" i="71"/>
  <c r="C246" i="71"/>
  <c r="B246" i="71"/>
  <c r="M245" i="71"/>
  <c r="L245" i="71"/>
  <c r="M244" i="71"/>
  <c r="L244" i="71"/>
  <c r="M243" i="71"/>
  <c r="L243" i="71"/>
  <c r="L242" i="71"/>
  <c r="M242" i="71" s="1"/>
  <c r="L241" i="71"/>
  <c r="M241" i="71" s="1"/>
  <c r="L240" i="71"/>
  <c r="M240" i="71" s="1"/>
  <c r="G246" i="71"/>
  <c r="J237" i="71"/>
  <c r="I237" i="71"/>
  <c r="H237" i="71"/>
  <c r="G237" i="71"/>
  <c r="F237" i="71"/>
  <c r="E237" i="71"/>
  <c r="D237" i="71"/>
  <c r="C237" i="71"/>
  <c r="B237" i="71"/>
  <c r="M236" i="71"/>
  <c r="L236" i="71"/>
  <c r="M235" i="71"/>
  <c r="L235" i="71"/>
  <c r="M234" i="71"/>
  <c r="L234" i="71"/>
  <c r="K233" i="71"/>
  <c r="L233" i="71" s="1"/>
  <c r="M233" i="71" s="1"/>
  <c r="L232" i="71"/>
  <c r="M232" i="71" s="1"/>
  <c r="M231" i="71"/>
  <c r="L231" i="71"/>
  <c r="L230" i="71"/>
  <c r="M230" i="71" s="1"/>
  <c r="M228" i="71"/>
  <c r="K228" i="71"/>
  <c r="J228" i="71"/>
  <c r="J213" i="71"/>
  <c r="H213" i="71"/>
  <c r="F213" i="71"/>
  <c r="E213" i="71"/>
  <c r="D213" i="71"/>
  <c r="M212" i="71"/>
  <c r="L212" i="71"/>
  <c r="M211" i="71"/>
  <c r="L211" i="71"/>
  <c r="M210" i="71"/>
  <c r="L210" i="71"/>
  <c r="L209" i="71"/>
  <c r="M209" i="71" s="1"/>
  <c r="L208" i="71"/>
  <c r="M208" i="71" s="1"/>
  <c r="K213" i="71"/>
  <c r="G213" i="71"/>
  <c r="C213" i="71"/>
  <c r="B213" i="71"/>
  <c r="J204" i="71"/>
  <c r="I204" i="71"/>
  <c r="H204" i="71"/>
  <c r="G204" i="71"/>
  <c r="F204" i="71"/>
  <c r="E204" i="71"/>
  <c r="D204" i="71"/>
  <c r="C204" i="71"/>
  <c r="B204" i="71"/>
  <c r="M203" i="71"/>
  <c r="L203" i="71"/>
  <c r="M202" i="71"/>
  <c r="L202" i="71"/>
  <c r="M201" i="71"/>
  <c r="L201" i="71"/>
  <c r="K200" i="71"/>
  <c r="L200" i="71" s="1"/>
  <c r="M200" i="71" s="1"/>
  <c r="M198" i="71"/>
  <c r="L198" i="71"/>
  <c r="L197" i="71"/>
  <c r="M197" i="71" s="1"/>
  <c r="M195" i="71"/>
  <c r="K195" i="71"/>
  <c r="J195" i="71"/>
  <c r="J184" i="71"/>
  <c r="H184" i="71"/>
  <c r="F184" i="71"/>
  <c r="E184" i="71"/>
  <c r="D184" i="71"/>
  <c r="M183" i="71"/>
  <c r="L183" i="71"/>
  <c r="M182" i="71"/>
  <c r="L182" i="71"/>
  <c r="M181" i="71"/>
  <c r="L181" i="71"/>
  <c r="L180" i="71"/>
  <c r="L179" i="71"/>
  <c r="L178" i="71"/>
  <c r="J175" i="71"/>
  <c r="I175" i="71"/>
  <c r="H175" i="71"/>
  <c r="F175" i="71"/>
  <c r="E175" i="71"/>
  <c r="D175" i="71"/>
  <c r="B175" i="71"/>
  <c r="M174" i="71"/>
  <c r="L174" i="71"/>
  <c r="M173" i="71"/>
  <c r="L173" i="71"/>
  <c r="M172" i="71"/>
  <c r="L172" i="71"/>
  <c r="K171" i="71"/>
  <c r="L171" i="71" s="1"/>
  <c r="C171" i="71"/>
  <c r="K175" i="71"/>
  <c r="C170" i="71"/>
  <c r="M169" i="71"/>
  <c r="L169" i="71"/>
  <c r="M168" i="71"/>
  <c r="L168" i="71"/>
  <c r="M166" i="71"/>
  <c r="K166" i="71"/>
  <c r="J166" i="71"/>
  <c r="J154" i="71"/>
  <c r="H154" i="71"/>
  <c r="F154" i="71"/>
  <c r="E154" i="71"/>
  <c r="D154" i="71"/>
  <c r="C154" i="71"/>
  <c r="B154" i="71"/>
  <c r="M153" i="71"/>
  <c r="L153" i="71"/>
  <c r="M152" i="71"/>
  <c r="L152" i="71"/>
  <c r="M151" i="71"/>
  <c r="L151" i="71"/>
  <c r="K154" i="71"/>
  <c r="L149" i="71"/>
  <c r="M149" i="71" s="1"/>
  <c r="G154" i="71"/>
  <c r="M148" i="71"/>
  <c r="L148" i="71"/>
  <c r="J145" i="71"/>
  <c r="H145" i="71"/>
  <c r="G145" i="71"/>
  <c r="F145" i="71"/>
  <c r="E145" i="71"/>
  <c r="D145" i="71"/>
  <c r="C145" i="71"/>
  <c r="B145" i="71"/>
  <c r="M144" i="71"/>
  <c r="L144" i="71"/>
  <c r="M143" i="71"/>
  <c r="L143" i="71"/>
  <c r="M142" i="71"/>
  <c r="L142" i="71"/>
  <c r="K141" i="71"/>
  <c r="L141" i="71" s="1"/>
  <c r="M141" i="71" s="1"/>
  <c r="L140" i="71"/>
  <c r="M140" i="71" s="1"/>
  <c r="I145" i="71"/>
  <c r="M139" i="71"/>
  <c r="L139" i="71"/>
  <c r="M138" i="71"/>
  <c r="L138" i="71"/>
  <c r="M136" i="71"/>
  <c r="K136" i="71"/>
  <c r="J136" i="71"/>
  <c r="J121" i="71"/>
  <c r="H121" i="71"/>
  <c r="F121" i="71"/>
  <c r="E121" i="71"/>
  <c r="D121" i="71"/>
  <c r="M120" i="71"/>
  <c r="L120" i="71"/>
  <c r="M119" i="71"/>
  <c r="L119" i="71"/>
  <c r="M118" i="71"/>
  <c r="L118" i="71"/>
  <c r="K121" i="71"/>
  <c r="L116" i="71"/>
  <c r="G121" i="71"/>
  <c r="C121" i="71"/>
  <c r="B121" i="71"/>
  <c r="M115" i="71"/>
  <c r="L115" i="71"/>
  <c r="I115" i="71"/>
  <c r="H112" i="71"/>
  <c r="G112" i="71"/>
  <c r="F112" i="71"/>
  <c r="E112" i="71"/>
  <c r="D112" i="71"/>
  <c r="C112" i="71"/>
  <c r="B112" i="71"/>
  <c r="M111" i="71"/>
  <c r="L111" i="71"/>
  <c r="M110" i="71"/>
  <c r="L110" i="71"/>
  <c r="M109" i="71"/>
  <c r="L109" i="71"/>
  <c r="K108" i="71"/>
  <c r="J108" i="71"/>
  <c r="I108" i="71"/>
  <c r="J107" i="71"/>
  <c r="M106" i="71"/>
  <c r="L106" i="71"/>
  <c r="M105" i="71"/>
  <c r="L105" i="71"/>
  <c r="M103" i="71"/>
  <c r="K103" i="71"/>
  <c r="J103" i="71"/>
  <c r="K88" i="71"/>
  <c r="J88" i="71"/>
  <c r="H88" i="71"/>
  <c r="G88" i="71"/>
  <c r="F88" i="71"/>
  <c r="E88" i="71"/>
  <c r="D88" i="71"/>
  <c r="C88" i="71"/>
  <c r="B88" i="71"/>
  <c r="M87" i="71"/>
  <c r="L87" i="71"/>
  <c r="M86" i="71"/>
  <c r="L86" i="71"/>
  <c r="M85" i="71"/>
  <c r="L85" i="71"/>
  <c r="L84" i="71"/>
  <c r="M84" i="71" s="1"/>
  <c r="L83" i="71"/>
  <c r="M83" i="71" s="1"/>
  <c r="M82" i="71"/>
  <c r="L82" i="71"/>
  <c r="I82" i="71"/>
  <c r="H79" i="71"/>
  <c r="G79" i="71"/>
  <c r="F79" i="71"/>
  <c r="E79" i="71"/>
  <c r="D79" i="71"/>
  <c r="C79" i="71"/>
  <c r="B79" i="71"/>
  <c r="M78" i="71"/>
  <c r="L78" i="71"/>
  <c r="M77" i="71"/>
  <c r="L77" i="71"/>
  <c r="M76" i="71"/>
  <c r="L76" i="71"/>
  <c r="K75" i="71"/>
  <c r="J75" i="71"/>
  <c r="I75" i="71"/>
  <c r="J74" i="71"/>
  <c r="M73" i="71"/>
  <c r="L73" i="71"/>
  <c r="M72" i="71"/>
  <c r="L72" i="71"/>
  <c r="M70" i="71"/>
  <c r="K70" i="71"/>
  <c r="J70" i="71"/>
  <c r="K58" i="71"/>
  <c r="J58" i="71"/>
  <c r="I58" i="71"/>
  <c r="H58" i="71"/>
  <c r="F58" i="71"/>
  <c r="E58" i="71"/>
  <c r="D58" i="71"/>
  <c r="M57" i="71"/>
  <c r="L57" i="71"/>
  <c r="M56" i="71"/>
  <c r="L56" i="71"/>
  <c r="M55" i="71"/>
  <c r="L55" i="71"/>
  <c r="M54" i="71"/>
  <c r="L53" i="71"/>
  <c r="M52" i="71"/>
  <c r="L52" i="71"/>
  <c r="J49" i="71"/>
  <c r="I49" i="71"/>
  <c r="H49" i="71"/>
  <c r="G49" i="71"/>
  <c r="F49" i="71"/>
  <c r="E49" i="71"/>
  <c r="D49" i="71"/>
  <c r="C49" i="71"/>
  <c r="B49" i="71"/>
  <c r="M48" i="71"/>
  <c r="L48" i="71"/>
  <c r="M47" i="71"/>
  <c r="L47" i="71"/>
  <c r="M46" i="71"/>
  <c r="L46" i="71"/>
  <c r="K45" i="71"/>
  <c r="L45" i="71" s="1"/>
  <c r="M45" i="71" s="1"/>
  <c r="M43" i="71"/>
  <c r="L43" i="71"/>
  <c r="M42" i="71"/>
  <c r="L42" i="71"/>
  <c r="M40" i="71"/>
  <c r="K40" i="71"/>
  <c r="J40" i="71"/>
  <c r="J24" i="71"/>
  <c r="H24" i="71"/>
  <c r="F24" i="71"/>
  <c r="E24" i="71"/>
  <c r="D24" i="71"/>
  <c r="M23" i="71"/>
  <c r="L23" i="71"/>
  <c r="M22" i="71"/>
  <c r="L22" i="71"/>
  <c r="M21" i="71"/>
  <c r="L21" i="71"/>
  <c r="L20" i="71"/>
  <c r="K24" i="71"/>
  <c r="C24" i="71"/>
  <c r="B24" i="71"/>
  <c r="L18" i="71"/>
  <c r="M18" i="71" s="1"/>
  <c r="G24" i="71"/>
  <c r="J15" i="71"/>
  <c r="H15" i="71"/>
  <c r="G15" i="71"/>
  <c r="F15" i="71"/>
  <c r="E15" i="71"/>
  <c r="D15" i="71"/>
  <c r="C15" i="71"/>
  <c r="B15" i="71"/>
  <c r="M14" i="71"/>
  <c r="L14" i="71"/>
  <c r="M13" i="71"/>
  <c r="L13" i="71"/>
  <c r="M12" i="71"/>
  <c r="L12" i="71"/>
  <c r="K11" i="71"/>
  <c r="L11" i="71" s="1"/>
  <c r="M11" i="71" s="1"/>
  <c r="I11" i="71"/>
  <c r="L10" i="71"/>
  <c r="M9" i="71"/>
  <c r="L9" i="71"/>
  <c r="L8" i="71"/>
  <c r="M8" i="71" s="1"/>
  <c r="M6" i="71"/>
  <c r="H6" i="71"/>
  <c r="F6" i="71"/>
  <c r="K6" i="71" s="1"/>
  <c r="D6" i="71"/>
  <c r="J6" i="71" s="1"/>
  <c r="L107" i="71" l="1"/>
  <c r="M107" i="71" s="1"/>
  <c r="C58" i="71"/>
  <c r="L75" i="71"/>
  <c r="M75" i="71" s="1"/>
  <c r="L88" i="71"/>
  <c r="C175" i="71"/>
  <c r="B184" i="71"/>
  <c r="G184" i="71"/>
  <c r="I179" i="71"/>
  <c r="K204" i="71"/>
  <c r="L184" i="71"/>
  <c r="M179" i="71"/>
  <c r="M180" i="71"/>
  <c r="L237" i="71"/>
  <c r="I15" i="71"/>
  <c r="K49" i="71"/>
  <c r="L58" i="71"/>
  <c r="B58" i="71"/>
  <c r="G58" i="71"/>
  <c r="M53" i="71"/>
  <c r="J79" i="71"/>
  <c r="I79" i="71"/>
  <c r="K79" i="71"/>
  <c r="I88" i="71"/>
  <c r="I112" i="71"/>
  <c r="K112" i="71"/>
  <c r="J112" i="71"/>
  <c r="L117" i="71"/>
  <c r="L121" i="71" s="1"/>
  <c r="M121" i="71" s="1"/>
  <c r="L145" i="71"/>
  <c r="M145" i="71" s="1"/>
  <c r="I154" i="71"/>
  <c r="L150" i="71"/>
  <c r="M150" i="71" s="1"/>
  <c r="G175" i="71"/>
  <c r="M171" i="71"/>
  <c r="C184" i="71"/>
  <c r="K184" i="71"/>
  <c r="M237" i="71"/>
  <c r="K237" i="71"/>
  <c r="L246" i="71"/>
  <c r="M246" i="71" s="1"/>
  <c r="L199" i="71"/>
  <c r="M199" i="71" s="1"/>
  <c r="L207" i="71"/>
  <c r="I184" i="71"/>
  <c r="L170" i="71"/>
  <c r="L175" i="71" s="1"/>
  <c r="M175" i="71" s="1"/>
  <c r="M178" i="71"/>
  <c r="K145" i="71"/>
  <c r="L108" i="71"/>
  <c r="M108" i="71" s="1"/>
  <c r="M116" i="71"/>
  <c r="M88" i="71"/>
  <c r="L74" i="71"/>
  <c r="M74" i="71" s="1"/>
  <c r="M58" i="71"/>
  <c r="L44" i="71"/>
  <c r="M44" i="71" s="1"/>
  <c r="K15" i="71"/>
  <c r="L15" i="71"/>
  <c r="M15" i="71" s="1"/>
  <c r="L19" i="71"/>
  <c r="I121" i="71" l="1"/>
  <c r="L154" i="71"/>
  <c r="M154" i="71" s="1"/>
  <c r="M184" i="71"/>
  <c r="M117" i="71"/>
  <c r="I24" i="71"/>
  <c r="L213" i="71"/>
  <c r="M213" i="71" s="1"/>
  <c r="M207" i="71"/>
  <c r="L204" i="71"/>
  <c r="M204" i="71" s="1"/>
  <c r="I213" i="71"/>
  <c r="M170" i="71"/>
  <c r="L112" i="71"/>
  <c r="M112" i="71" s="1"/>
  <c r="L79" i="71"/>
  <c r="M79" i="71" s="1"/>
  <c r="L49" i="71"/>
  <c r="M49" i="71" s="1"/>
  <c r="L24" i="71"/>
  <c r="M24" i="71" s="1"/>
  <c r="F20" i="131" l="1"/>
  <c r="F16" i="131"/>
  <c r="F17" i="131"/>
  <c r="F15" i="131"/>
  <c r="F9" i="131"/>
  <c r="F10" i="131"/>
  <c r="F11" i="131"/>
  <c r="F12" i="131"/>
  <c r="F13" i="131"/>
  <c r="F8" i="131"/>
  <c r="E68" i="130"/>
  <c r="F66" i="130"/>
  <c r="F67" i="130"/>
  <c r="F65" i="130"/>
  <c r="F68" i="130" s="1"/>
  <c r="F61" i="130"/>
  <c r="F62" i="130"/>
  <c r="F60" i="130"/>
  <c r="F57" i="130"/>
  <c r="F56" i="130"/>
  <c r="F15" i="130"/>
  <c r="F16" i="130"/>
  <c r="F17" i="130"/>
  <c r="F18" i="130"/>
  <c r="F20" i="130"/>
  <c r="F21" i="130"/>
  <c r="F22" i="130"/>
  <c r="F23" i="130"/>
  <c r="F25" i="130"/>
  <c r="F26" i="130"/>
  <c r="F27" i="130"/>
  <c r="F28" i="130"/>
  <c r="F30" i="130"/>
  <c r="F31" i="130"/>
  <c r="F32" i="130"/>
  <c r="F13" i="130"/>
  <c r="F12" i="130"/>
  <c r="C93" i="111"/>
  <c r="D96" i="111"/>
  <c r="E96" i="111"/>
  <c r="C30" i="111"/>
  <c r="D30" i="111"/>
  <c r="F14" i="131" l="1"/>
  <c r="C59" i="108"/>
  <c r="D59" i="108"/>
  <c r="C58" i="108"/>
  <c r="D58" i="108"/>
  <c r="C48" i="108"/>
  <c r="D48" i="108"/>
  <c r="C47" i="108"/>
  <c r="D47" i="108"/>
  <c r="G12" i="134" l="1"/>
  <c r="J12" i="134"/>
  <c r="L12" i="134"/>
  <c r="F12" i="134"/>
  <c r="E13" i="134"/>
  <c r="D12" i="134"/>
  <c r="C12" i="134"/>
  <c r="E95" i="3" l="1"/>
  <c r="C14" i="130" l="1"/>
  <c r="C95" i="112" l="1"/>
  <c r="D95" i="112"/>
  <c r="C94" i="112"/>
  <c r="D94" i="112"/>
  <c r="C93" i="112"/>
  <c r="D93" i="112"/>
  <c r="D95" i="111"/>
  <c r="E95" i="111"/>
  <c r="D94" i="111"/>
  <c r="E94" i="111"/>
  <c r="D93" i="111"/>
  <c r="E93" i="111"/>
  <c r="C94" i="111"/>
  <c r="C95" i="111"/>
  <c r="E36" i="111"/>
  <c r="E37" i="111"/>
  <c r="E38" i="111"/>
  <c r="E39" i="111"/>
  <c r="E40" i="111"/>
  <c r="D36" i="111"/>
  <c r="D37" i="111"/>
  <c r="D38" i="111"/>
  <c r="D39" i="111"/>
  <c r="D40" i="111"/>
  <c r="C36" i="111"/>
  <c r="C37" i="111"/>
  <c r="C38" i="111"/>
  <c r="C39" i="111"/>
  <c r="C40" i="111"/>
  <c r="D35" i="111"/>
  <c r="E35" i="111"/>
  <c r="C35" i="111"/>
  <c r="C139" i="108"/>
  <c r="D139" i="108"/>
  <c r="C137" i="108"/>
  <c r="D137" i="108"/>
  <c r="C127" i="108"/>
  <c r="D127" i="108"/>
  <c r="D123" i="108"/>
  <c r="C111" i="108"/>
  <c r="D111" i="108"/>
  <c r="E111" i="108"/>
  <c r="C109" i="108"/>
  <c r="D109" i="108"/>
  <c r="E109" i="108"/>
  <c r="C107" i="108"/>
  <c r="D107" i="108"/>
  <c r="E107" i="108"/>
  <c r="C102" i="108"/>
  <c r="D102" i="108"/>
  <c r="E99" i="108"/>
  <c r="E100" i="108"/>
  <c r="E101" i="108"/>
  <c r="E102" i="108"/>
  <c r="C98" i="108"/>
  <c r="D98" i="108"/>
  <c r="E98" i="108"/>
  <c r="C96" i="108"/>
  <c r="D96" i="108"/>
  <c r="C95" i="108"/>
  <c r="D95" i="108"/>
  <c r="C94" i="108"/>
  <c r="D94" i="108"/>
  <c r="C93" i="108"/>
  <c r="D93" i="108"/>
  <c r="E94" i="108"/>
  <c r="E95" i="108"/>
  <c r="E96" i="108"/>
  <c r="E93" i="108"/>
  <c r="C72" i="108"/>
  <c r="D72" i="108"/>
  <c r="E72" i="108"/>
  <c r="C63" i="108"/>
  <c r="D63" i="108"/>
  <c r="E63" i="108"/>
  <c r="E59" i="108"/>
  <c r="E49" i="108"/>
  <c r="E48" i="108"/>
  <c r="E47" i="108"/>
  <c r="C44" i="108"/>
  <c r="D44" i="108"/>
  <c r="C42" i="108"/>
  <c r="D42" i="108"/>
  <c r="C41" i="108"/>
  <c r="D41" i="108"/>
  <c r="C40" i="108"/>
  <c r="D40" i="108"/>
  <c r="C39" i="108"/>
  <c r="D39" i="108"/>
  <c r="C38" i="108"/>
  <c r="D38" i="108"/>
  <c r="C37" i="108"/>
  <c r="D37" i="108"/>
  <c r="C36" i="108"/>
  <c r="D36" i="108"/>
  <c r="C35" i="108"/>
  <c r="D35" i="108"/>
  <c r="E36" i="108"/>
  <c r="E37" i="108"/>
  <c r="E38" i="108"/>
  <c r="E39" i="108"/>
  <c r="E40" i="108"/>
  <c r="E41" i="108"/>
  <c r="E42" i="108"/>
  <c r="E43" i="108"/>
  <c r="E44" i="108"/>
  <c r="E35" i="108"/>
  <c r="C33" i="108"/>
  <c r="D33" i="108"/>
  <c r="C32" i="108"/>
  <c r="D32" i="108"/>
  <c r="C31" i="108"/>
  <c r="D31" i="108"/>
  <c r="C30" i="108"/>
  <c r="D30" i="108"/>
  <c r="C29" i="108"/>
  <c r="D29" i="108"/>
  <c r="C28" i="108"/>
  <c r="D28" i="108"/>
  <c r="D27" i="108" s="1"/>
  <c r="C25" i="108"/>
  <c r="D25" i="108"/>
  <c r="C21" i="108"/>
  <c r="D21" i="108"/>
  <c r="C18" i="108"/>
  <c r="D18" i="108"/>
  <c r="E18" i="108"/>
  <c r="C14" i="108"/>
  <c r="D14" i="108"/>
  <c r="C12" i="108"/>
  <c r="D12" i="108"/>
  <c r="C11" i="108"/>
  <c r="D11" i="108"/>
  <c r="C10" i="108"/>
  <c r="D10" i="108"/>
  <c r="C9" i="108"/>
  <c r="D9" i="108"/>
  <c r="C8" i="108"/>
  <c r="D8" i="108"/>
  <c r="C7" i="108"/>
  <c r="D7" i="108"/>
  <c r="C27" i="108" l="1"/>
  <c r="C43" i="1" l="1"/>
  <c r="D43" i="1"/>
  <c r="C38" i="1"/>
  <c r="D38" i="1"/>
  <c r="C29" i="1"/>
  <c r="D29" i="1"/>
  <c r="C14" i="1"/>
  <c r="C12" i="1"/>
  <c r="D12" i="1"/>
  <c r="C140" i="3"/>
  <c r="C139" i="1" s="1"/>
  <c r="G25" i="61" s="1"/>
  <c r="D140" i="3"/>
  <c r="D139" i="1" s="1"/>
  <c r="H25" i="61" s="1"/>
  <c r="C138" i="3"/>
  <c r="D138" i="3"/>
  <c r="C137" i="3"/>
  <c r="C137" i="1" s="1"/>
  <c r="G26" i="73" s="1"/>
  <c r="D137" i="3"/>
  <c r="D137" i="1" s="1"/>
  <c r="H26" i="73" s="1"/>
  <c r="C127" i="3"/>
  <c r="C127" i="1" s="1"/>
  <c r="G21" i="61" s="1"/>
  <c r="D127" i="3"/>
  <c r="D127" i="1" s="1"/>
  <c r="H21" i="61" s="1"/>
  <c r="C123" i="3"/>
  <c r="C123" i="1" s="1"/>
  <c r="D123" i="3"/>
  <c r="D123" i="1" s="1"/>
  <c r="C124" i="3"/>
  <c r="C124" i="1" s="1"/>
  <c r="D124" i="3"/>
  <c r="D124" i="1" s="1"/>
  <c r="C111" i="3"/>
  <c r="D111" i="3"/>
  <c r="C109" i="3"/>
  <c r="D109" i="3"/>
  <c r="C107" i="3"/>
  <c r="C107" i="1" s="1"/>
  <c r="D107" i="3"/>
  <c r="D107" i="1" s="1"/>
  <c r="C102" i="3"/>
  <c r="C102" i="1" s="1"/>
  <c r="D102" i="3"/>
  <c r="D102" i="1" s="1"/>
  <c r="C98" i="3"/>
  <c r="D98" i="3"/>
  <c r="C96" i="3"/>
  <c r="C96" i="1" s="1"/>
  <c r="G9" i="73" s="1"/>
  <c r="D96" i="3"/>
  <c r="D96" i="1" s="1"/>
  <c r="H9" i="73" s="1"/>
  <c r="C94" i="3"/>
  <c r="D94" i="3"/>
  <c r="C93" i="3"/>
  <c r="D93" i="3"/>
  <c r="C92" i="3"/>
  <c r="D92" i="3"/>
  <c r="C74" i="3"/>
  <c r="D74" i="3"/>
  <c r="C65" i="3"/>
  <c r="C63" i="1" s="1"/>
  <c r="C25" i="61" s="1"/>
  <c r="D65" i="3"/>
  <c r="D63" i="1" s="1"/>
  <c r="D25" i="61" s="1"/>
  <c r="C61" i="3"/>
  <c r="C59" i="1" s="1"/>
  <c r="D61" i="3"/>
  <c r="D59" i="1" s="1"/>
  <c r="C60" i="3"/>
  <c r="C58" i="1" s="1"/>
  <c r="D60" i="3"/>
  <c r="D58" i="1" s="1"/>
  <c r="C50" i="3"/>
  <c r="D50" i="3"/>
  <c r="C49" i="3"/>
  <c r="C47" i="1" s="1"/>
  <c r="D49" i="3"/>
  <c r="D47" i="1" s="1"/>
  <c r="C42" i="3"/>
  <c r="D42" i="3"/>
  <c r="E40" i="3"/>
  <c r="E41" i="3"/>
  <c r="E42" i="3"/>
  <c r="E43" i="3"/>
  <c r="E44" i="3"/>
  <c r="E45" i="3"/>
  <c r="E46" i="3"/>
  <c r="C39" i="3"/>
  <c r="D39" i="3"/>
  <c r="C38" i="3"/>
  <c r="D38" i="3"/>
  <c r="C37" i="3"/>
  <c r="D37" i="3"/>
  <c r="C35" i="3"/>
  <c r="C33" i="1" s="1"/>
  <c r="D35" i="3"/>
  <c r="D33" i="1" s="1"/>
  <c r="C34" i="3"/>
  <c r="C32" i="1" s="1"/>
  <c r="D34" i="3"/>
  <c r="D32" i="1" s="1"/>
  <c r="C33" i="3"/>
  <c r="C31" i="1" s="1"/>
  <c r="D33" i="3"/>
  <c r="D31" i="1" s="1"/>
  <c r="E33" i="3"/>
  <c r="C32" i="3"/>
  <c r="C30" i="1" s="1"/>
  <c r="D32" i="3"/>
  <c r="D30" i="1" s="1"/>
  <c r="C30" i="3"/>
  <c r="C28" i="1" s="1"/>
  <c r="C27" i="3"/>
  <c r="C25" i="1" s="1"/>
  <c r="D27" i="3"/>
  <c r="D25" i="1" s="1"/>
  <c r="C23" i="3"/>
  <c r="C21" i="1" s="1"/>
  <c r="D23" i="3"/>
  <c r="D21" i="1" s="1"/>
  <c r="C20" i="3"/>
  <c r="D20" i="3"/>
  <c r="D16" i="3"/>
  <c r="D14" i="1" s="1"/>
  <c r="E97" i="113"/>
  <c r="D97" i="113"/>
  <c r="D91" i="113" s="1"/>
  <c r="C97" i="113"/>
  <c r="C13" i="3"/>
  <c r="C11" i="1" s="1"/>
  <c r="D13" i="3"/>
  <c r="D11" i="1" s="1"/>
  <c r="C12" i="3"/>
  <c r="C10" i="1" s="1"/>
  <c r="D12" i="3"/>
  <c r="D10" i="1" s="1"/>
  <c r="C11" i="3"/>
  <c r="C9" i="1" s="1"/>
  <c r="D11" i="3"/>
  <c r="D9" i="1" s="1"/>
  <c r="C10" i="3"/>
  <c r="C8" i="1" s="1"/>
  <c r="D10" i="3"/>
  <c r="D8" i="1" s="1"/>
  <c r="C9" i="3"/>
  <c r="C7" i="1" s="1"/>
  <c r="D9" i="3"/>
  <c r="D7" i="1" s="1"/>
  <c r="C52" i="79"/>
  <c r="D52" i="79"/>
  <c r="C51" i="79"/>
  <c r="D51" i="79"/>
  <c r="C47" i="79"/>
  <c r="D47" i="79"/>
  <c r="C46" i="79"/>
  <c r="D46" i="79"/>
  <c r="C45" i="79"/>
  <c r="D45" i="79"/>
  <c r="C24" i="79"/>
  <c r="D24" i="79"/>
  <c r="C14" i="79"/>
  <c r="D14" i="79"/>
  <c r="C10" i="79"/>
  <c r="D10" i="79"/>
  <c r="C39" i="79"/>
  <c r="D39" i="79"/>
  <c r="E97" i="108" l="1"/>
  <c r="E91" i="113"/>
  <c r="C97" i="108"/>
  <c r="C91" i="113"/>
  <c r="C97" i="3"/>
  <c r="C91" i="3" s="1"/>
  <c r="C27" i="1"/>
  <c r="C9" i="73" s="1"/>
  <c r="D97" i="108"/>
  <c r="D97" i="3"/>
  <c r="D91" i="3" s="1"/>
  <c r="C52" i="84"/>
  <c r="C111" i="1" s="1"/>
  <c r="G8" i="61" s="1"/>
  <c r="D52" i="84"/>
  <c r="D111" i="1" s="1"/>
  <c r="H8" i="61" s="1"/>
  <c r="C51" i="84"/>
  <c r="D51" i="84"/>
  <c r="C49" i="84"/>
  <c r="D49" i="84"/>
  <c r="C47" i="84"/>
  <c r="D47" i="84"/>
  <c r="C46" i="84"/>
  <c r="D46" i="84"/>
  <c r="C45" i="84"/>
  <c r="D45" i="84"/>
  <c r="C37" i="84"/>
  <c r="D37" i="84"/>
  <c r="C38" i="84"/>
  <c r="C73" i="1" s="1"/>
  <c r="C21" i="73" s="1"/>
  <c r="D38" i="84"/>
  <c r="C39" i="84"/>
  <c r="D39" i="84"/>
  <c r="C32" i="84"/>
  <c r="C48" i="1" s="1"/>
  <c r="D32" i="84"/>
  <c r="D48" i="1" s="1"/>
  <c r="C18" i="84"/>
  <c r="D18" i="84"/>
  <c r="C16" i="84"/>
  <c r="D16" i="84"/>
  <c r="C14" i="84"/>
  <c r="D14" i="84"/>
  <c r="C13" i="84"/>
  <c r="C39" i="1" s="1"/>
  <c r="D13" i="84"/>
  <c r="D39" i="1" s="1"/>
  <c r="C11" i="84"/>
  <c r="D11" i="84"/>
  <c r="C10" i="84"/>
  <c r="D10" i="84"/>
  <c r="C9" i="84"/>
  <c r="D9" i="84"/>
  <c r="C9" i="122" l="1"/>
  <c r="C35" i="1" s="1"/>
  <c r="D9" i="122"/>
  <c r="D35" i="1" s="1"/>
  <c r="C10" i="122"/>
  <c r="C36" i="1" s="1"/>
  <c r="D10" i="122"/>
  <c r="D36" i="1" s="1"/>
  <c r="C11" i="122"/>
  <c r="C37" i="1" s="1"/>
  <c r="D11" i="122"/>
  <c r="D37" i="1" s="1"/>
  <c r="C14" i="122"/>
  <c r="C40" i="1" s="1"/>
  <c r="D14" i="122"/>
  <c r="D40" i="1" s="1"/>
  <c r="C15" i="122"/>
  <c r="C41" i="1" s="1"/>
  <c r="D15" i="122"/>
  <c r="D41" i="1" s="1"/>
  <c r="C16" i="122"/>
  <c r="C42" i="1" s="1"/>
  <c r="D16" i="122"/>
  <c r="D42" i="1" s="1"/>
  <c r="C18" i="122"/>
  <c r="C44" i="1" s="1"/>
  <c r="D18" i="122"/>
  <c r="D44" i="1" s="1"/>
  <c r="C18" i="1"/>
  <c r="D18" i="1"/>
  <c r="C45" i="122"/>
  <c r="D45" i="122"/>
  <c r="C46" i="122"/>
  <c r="D46" i="122"/>
  <c r="C47" i="122"/>
  <c r="D47" i="122"/>
  <c r="C49" i="122"/>
  <c r="C97" i="1" s="1"/>
  <c r="G10" i="73" s="1"/>
  <c r="D49" i="122"/>
  <c r="D97" i="1" s="1"/>
  <c r="H10" i="73" s="1"/>
  <c r="C51" i="122"/>
  <c r="D51" i="122"/>
  <c r="C37" i="122"/>
  <c r="C72" i="1" s="1"/>
  <c r="D37" i="122"/>
  <c r="D72" i="1" s="1"/>
  <c r="C39" i="122"/>
  <c r="D39" i="122"/>
  <c r="D38" i="122"/>
  <c r="D73" i="1" s="1"/>
  <c r="D21" i="73" l="1"/>
  <c r="D73" i="111"/>
  <c r="C39" i="126"/>
  <c r="D39" i="126"/>
  <c r="D36" i="126" s="1"/>
  <c r="C51" i="126"/>
  <c r="C109" i="1" s="1"/>
  <c r="G6" i="61" s="1"/>
  <c r="D51" i="126"/>
  <c r="D109" i="1" s="1"/>
  <c r="H6" i="61" s="1"/>
  <c r="C47" i="126"/>
  <c r="D47" i="126"/>
  <c r="C46" i="126"/>
  <c r="D46" i="126"/>
  <c r="C45" i="126"/>
  <c r="D45" i="126"/>
  <c r="D45" i="135"/>
  <c r="E45" i="135"/>
  <c r="D46" i="135"/>
  <c r="E46" i="135"/>
  <c r="D47" i="135"/>
  <c r="E47" i="135"/>
  <c r="C46" i="135"/>
  <c r="C94" i="1" s="1"/>
  <c r="G7" i="73" s="1"/>
  <c r="C47" i="135"/>
  <c r="C45" i="135"/>
  <c r="C44" i="135" s="1"/>
  <c r="C39" i="135"/>
  <c r="D39" i="135"/>
  <c r="E16" i="135"/>
  <c r="E39" i="135"/>
  <c r="K8" i="133"/>
  <c r="N8" i="133"/>
  <c r="E9" i="134"/>
  <c r="C1" i="106"/>
  <c r="A1" i="132"/>
  <c r="B3" i="132"/>
  <c r="E50" i="138"/>
  <c r="D50" i="138"/>
  <c r="C50" i="138"/>
  <c r="E44" i="138"/>
  <c r="D44" i="138"/>
  <c r="C44" i="138"/>
  <c r="E36" i="138"/>
  <c r="D36" i="138"/>
  <c r="C36" i="138"/>
  <c r="E29" i="138"/>
  <c r="D29" i="138"/>
  <c r="C29" i="138"/>
  <c r="E25" i="138"/>
  <c r="D25" i="138"/>
  <c r="C25" i="138"/>
  <c r="E19" i="138"/>
  <c r="D19" i="138"/>
  <c r="C19" i="138"/>
  <c r="E8" i="138"/>
  <c r="D8" i="138"/>
  <c r="C8" i="138"/>
  <c r="E50" i="137"/>
  <c r="D50" i="137"/>
  <c r="C50" i="137"/>
  <c r="E44" i="137"/>
  <c r="D44" i="137"/>
  <c r="C44" i="137"/>
  <c r="E36" i="137"/>
  <c r="D36" i="137"/>
  <c r="C36" i="137"/>
  <c r="E29" i="137"/>
  <c r="D29" i="137"/>
  <c r="C29" i="137"/>
  <c r="E25" i="137"/>
  <c r="D25" i="137"/>
  <c r="C25" i="137"/>
  <c r="E19" i="137"/>
  <c r="D19" i="137"/>
  <c r="C19" i="137"/>
  <c r="E8" i="137"/>
  <c r="D8" i="137"/>
  <c r="C8" i="137"/>
  <c r="E50" i="136"/>
  <c r="D50" i="136"/>
  <c r="C50" i="136"/>
  <c r="E44" i="136"/>
  <c r="D44" i="136"/>
  <c r="C44" i="136"/>
  <c r="E36" i="136"/>
  <c r="D36" i="136"/>
  <c r="C36" i="136"/>
  <c r="E29" i="136"/>
  <c r="D29" i="136"/>
  <c r="C29" i="136"/>
  <c r="E25" i="136"/>
  <c r="D25" i="136"/>
  <c r="C25" i="136"/>
  <c r="E19" i="136"/>
  <c r="D19" i="136"/>
  <c r="C19" i="136"/>
  <c r="E8" i="136"/>
  <c r="D8" i="136"/>
  <c r="C8" i="136"/>
  <c r="E58" i="135"/>
  <c r="E54" i="135"/>
  <c r="E53" i="135"/>
  <c r="E52" i="135"/>
  <c r="D50" i="135"/>
  <c r="C50" i="135"/>
  <c r="E49" i="135"/>
  <c r="E48" i="135"/>
  <c r="E38" i="135"/>
  <c r="D36" i="135"/>
  <c r="C36" i="135"/>
  <c r="E34" i="135"/>
  <c r="E33" i="135"/>
  <c r="E32" i="135"/>
  <c r="E31" i="135"/>
  <c r="E30" i="135"/>
  <c r="D29" i="135"/>
  <c r="C29" i="135"/>
  <c r="E28" i="135"/>
  <c r="E27" i="135"/>
  <c r="E26" i="135"/>
  <c r="D25" i="135"/>
  <c r="C25" i="135"/>
  <c r="E24" i="135"/>
  <c r="E23" i="135"/>
  <c r="E22" i="135"/>
  <c r="E21" i="135"/>
  <c r="E20" i="135"/>
  <c r="D19" i="135"/>
  <c r="C19" i="135"/>
  <c r="E17" i="135"/>
  <c r="E15" i="135"/>
  <c r="E14" i="135"/>
  <c r="E13" i="135"/>
  <c r="E12" i="135"/>
  <c r="E11" i="135"/>
  <c r="E10" i="135"/>
  <c r="E9" i="135"/>
  <c r="E8" i="135" s="1"/>
  <c r="D8" i="135"/>
  <c r="C8" i="135"/>
  <c r="E1" i="125"/>
  <c r="C3" i="1"/>
  <c r="D95" i="1" l="1"/>
  <c r="H8" i="73" s="1"/>
  <c r="D35" i="135"/>
  <c r="E50" i="135"/>
  <c r="D35" i="136"/>
  <c r="D40" i="136" s="1"/>
  <c r="C55" i="136"/>
  <c r="C35" i="137"/>
  <c r="C40" i="137" s="1"/>
  <c r="E35" i="137"/>
  <c r="E40" i="137" s="1"/>
  <c r="D55" i="137"/>
  <c r="D35" i="138"/>
  <c r="D40" i="138" s="1"/>
  <c r="C55" i="138"/>
  <c r="E55" i="138"/>
  <c r="E36" i="135"/>
  <c r="O8" i="133"/>
  <c r="I9" i="134"/>
  <c r="D40" i="135"/>
  <c r="C55" i="135"/>
  <c r="E44" i="135"/>
  <c r="D44" i="135"/>
  <c r="D94" i="1"/>
  <c r="H7" i="73" s="1"/>
  <c r="D93" i="1"/>
  <c r="H6" i="73" s="1"/>
  <c r="C93" i="1"/>
  <c r="G6" i="73" s="1"/>
  <c r="E55" i="135"/>
  <c r="C35" i="135"/>
  <c r="C40" i="135" s="1"/>
  <c r="C35" i="136"/>
  <c r="C40" i="136" s="1"/>
  <c r="E35" i="136"/>
  <c r="E40" i="136" s="1"/>
  <c r="D55" i="136"/>
  <c r="D35" i="137"/>
  <c r="D40" i="137" s="1"/>
  <c r="C55" i="137"/>
  <c r="E55" i="137"/>
  <c r="C35" i="138"/>
  <c r="C40" i="138" s="1"/>
  <c r="E35" i="138"/>
  <c r="E40" i="138" s="1"/>
  <c r="D55" i="138"/>
  <c r="C95" i="1"/>
  <c r="G8" i="73" s="1"/>
  <c r="E55" i="136"/>
  <c r="D55" i="135"/>
  <c r="M9" i="134"/>
  <c r="A2" i="105"/>
  <c r="A1" i="104"/>
  <c r="K9" i="134" l="1"/>
  <c r="F1" i="105"/>
  <c r="J1" i="98"/>
  <c r="I1" i="97"/>
  <c r="N1" i="96"/>
  <c r="H8" i="134" l="1"/>
  <c r="F14" i="134"/>
  <c r="G14" i="134"/>
  <c r="C14" i="134"/>
  <c r="I13" i="134"/>
  <c r="K13" i="134" s="1"/>
  <c r="E11" i="134"/>
  <c r="M11" i="134" s="1"/>
  <c r="L14" i="134"/>
  <c r="J14" i="134"/>
  <c r="D14" i="134"/>
  <c r="E10" i="134"/>
  <c r="M10" i="134" s="1"/>
  <c r="E8" i="134"/>
  <c r="E7" i="134"/>
  <c r="E12" i="134" s="1"/>
  <c r="C18" i="131"/>
  <c r="C14" i="131"/>
  <c r="C9" i="130"/>
  <c r="C63" i="130"/>
  <c r="C59" i="130"/>
  <c r="C54" i="130"/>
  <c r="C35" i="130"/>
  <c r="C34" i="130" s="1"/>
  <c r="C24" i="130"/>
  <c r="N8" i="134" l="1"/>
  <c r="N12" i="134" s="1"/>
  <c r="N14" i="134" s="1"/>
  <c r="H12" i="134"/>
  <c r="H14" i="134" s="1"/>
  <c r="I8" i="134"/>
  <c r="C21" i="131"/>
  <c r="O8" i="134"/>
  <c r="O12" i="134" s="1"/>
  <c r="O14" i="134" s="1"/>
  <c r="M13" i="134"/>
  <c r="E14" i="134"/>
  <c r="I7" i="134"/>
  <c r="M7" i="134"/>
  <c r="M8" i="134"/>
  <c r="I10" i="134"/>
  <c r="K10" i="134" s="1"/>
  <c r="I11" i="134"/>
  <c r="C8" i="130"/>
  <c r="C51" i="130" s="1"/>
  <c r="C70" i="130" s="1"/>
  <c r="F13" i="133"/>
  <c r="G13" i="133"/>
  <c r="H13" i="133"/>
  <c r="I13" i="133"/>
  <c r="J13" i="133"/>
  <c r="L13" i="133"/>
  <c r="E11" i="133"/>
  <c r="E13" i="133" s="1"/>
  <c r="N12" i="133"/>
  <c r="N10" i="133"/>
  <c r="K10" i="133"/>
  <c r="N9" i="133"/>
  <c r="K9" i="133"/>
  <c r="N7" i="133"/>
  <c r="K7" i="133"/>
  <c r="M13" i="133"/>
  <c r="N6" i="133"/>
  <c r="N11" i="133" s="1"/>
  <c r="K6" i="133"/>
  <c r="C16" i="132"/>
  <c r="K11" i="133" l="1"/>
  <c r="I12" i="134"/>
  <c r="M12" i="134"/>
  <c r="M14" i="134" s="1"/>
  <c r="O7" i="133"/>
  <c r="O9" i="133"/>
  <c r="K11" i="134"/>
  <c r="K8" i="134"/>
  <c r="I14" i="134"/>
  <c r="K7" i="134"/>
  <c r="O10" i="133"/>
  <c r="O12" i="133"/>
  <c r="K13" i="133"/>
  <c r="O6" i="133"/>
  <c r="O11" i="133" s="1"/>
  <c r="N13" i="133"/>
  <c r="K12" i="134" l="1"/>
  <c r="K14" i="134"/>
  <c r="O13" i="133" l="1"/>
  <c r="E18" i="131" l="1"/>
  <c r="E14" i="131"/>
  <c r="F18" i="131"/>
  <c r="D14" i="131"/>
  <c r="D18" i="131"/>
  <c r="F63" i="130"/>
  <c r="F59" i="130"/>
  <c r="F54" i="130"/>
  <c r="F45" i="130"/>
  <c r="F40" i="130"/>
  <c r="F35" i="130"/>
  <c r="F9" i="130"/>
  <c r="F34" i="130" l="1"/>
  <c r="F21" i="131"/>
  <c r="E21" i="131"/>
  <c r="C32" i="99"/>
  <c r="C6" i="106" l="1"/>
  <c r="D32" i="99" l="1"/>
  <c r="I11" i="73"/>
  <c r="E10" i="73"/>
  <c r="E139" i="108"/>
  <c r="E137" i="108"/>
  <c r="E127" i="108"/>
  <c r="E126" i="108" s="1"/>
  <c r="E75" i="108"/>
  <c r="E74" i="108" s="1"/>
  <c r="E50" i="108"/>
  <c r="E57" i="108"/>
  <c r="E58" i="108"/>
  <c r="E46" i="108"/>
  <c r="E28" i="108"/>
  <c r="E29" i="108"/>
  <c r="E31" i="108"/>
  <c r="E32" i="108"/>
  <c r="E8" i="108"/>
  <c r="E9" i="108"/>
  <c r="E10" i="108"/>
  <c r="E11" i="108"/>
  <c r="E12" i="108"/>
  <c r="E14" i="108"/>
  <c r="E15" i="108"/>
  <c r="E16" i="108"/>
  <c r="E17" i="108"/>
  <c r="E19" i="108"/>
  <c r="E21" i="108"/>
  <c r="E22" i="108"/>
  <c r="E23" i="108"/>
  <c r="E24" i="108"/>
  <c r="E25" i="108"/>
  <c r="E26" i="108"/>
  <c r="E7" i="108"/>
  <c r="E110" i="1"/>
  <c r="E16" i="1"/>
  <c r="E17" i="1"/>
  <c r="E19" i="1"/>
  <c r="E68" i="1"/>
  <c r="E69" i="1"/>
  <c r="E70" i="1"/>
  <c r="E79" i="1"/>
  <c r="E80" i="1"/>
  <c r="E81" i="1"/>
  <c r="E34" i="111"/>
  <c r="E30" i="111"/>
  <c r="E27" i="111" s="1"/>
  <c r="E96" i="112"/>
  <c r="E97" i="112"/>
  <c r="E94" i="112"/>
  <c r="E95" i="112"/>
  <c r="E93" i="112"/>
  <c r="E13" i="112"/>
  <c r="E150" i="3"/>
  <c r="E6" i="112"/>
  <c r="E20" i="112"/>
  <c r="E28" i="112"/>
  <c r="E34" i="112"/>
  <c r="E45" i="112"/>
  <c r="E51" i="112"/>
  <c r="E56" i="112"/>
  <c r="E62" i="112"/>
  <c r="E66" i="112"/>
  <c r="E71" i="112"/>
  <c r="E74" i="112"/>
  <c r="E78" i="112"/>
  <c r="E149" i="3"/>
  <c r="E76" i="113"/>
  <c r="E73" i="113"/>
  <c r="E74" i="3"/>
  <c r="E75" i="3"/>
  <c r="E77" i="3"/>
  <c r="E75" i="1" s="1"/>
  <c r="E23" i="73" s="1"/>
  <c r="E78" i="3"/>
  <c r="E79" i="3"/>
  <c r="E81" i="3"/>
  <c r="E82" i="3"/>
  <c r="E83" i="3"/>
  <c r="E84" i="3"/>
  <c r="E85" i="3"/>
  <c r="E126" i="113"/>
  <c r="E127" i="3"/>
  <c r="E127" i="1" s="1"/>
  <c r="E128" i="3"/>
  <c r="E129" i="3"/>
  <c r="E131" i="3"/>
  <c r="E132" i="3"/>
  <c r="E133" i="3"/>
  <c r="E134" i="3"/>
  <c r="E135" i="113"/>
  <c r="E136" i="3"/>
  <c r="E137" i="3"/>
  <c r="E137" i="1" s="1"/>
  <c r="E138" i="3"/>
  <c r="E139" i="3"/>
  <c r="E140" i="3"/>
  <c r="E139" i="1" s="1"/>
  <c r="I25" i="61" s="1"/>
  <c r="E142" i="3"/>
  <c r="E143" i="3"/>
  <c r="E144" i="3"/>
  <c r="E145" i="3"/>
  <c r="E33" i="108"/>
  <c r="E24" i="79"/>
  <c r="E47" i="79"/>
  <c r="E45" i="79"/>
  <c r="E57" i="79"/>
  <c r="E58" i="84"/>
  <c r="E57" i="84"/>
  <c r="E54" i="108"/>
  <c r="E51" i="108" s="1"/>
  <c r="E32" i="84"/>
  <c r="E46" i="84"/>
  <c r="E47" i="84"/>
  <c r="E58" i="122"/>
  <c r="E57" i="122"/>
  <c r="E9" i="122"/>
  <c r="E49" i="122"/>
  <c r="E51" i="122"/>
  <c r="E52" i="122"/>
  <c r="E58" i="126"/>
  <c r="E57" i="126"/>
  <c r="E92" i="3"/>
  <c r="E93" i="3"/>
  <c r="E94" i="3"/>
  <c r="E96" i="3"/>
  <c r="E98" i="3"/>
  <c r="E99" i="3"/>
  <c r="E100" i="3"/>
  <c r="E101" i="3"/>
  <c r="E102" i="3"/>
  <c r="E102" i="1" s="1"/>
  <c r="E103" i="3"/>
  <c r="E104" i="3"/>
  <c r="E105" i="3"/>
  <c r="E106" i="3"/>
  <c r="E107" i="3"/>
  <c r="E107" i="1" s="1"/>
  <c r="E108" i="113"/>
  <c r="E109" i="3"/>
  <c r="E110" i="3"/>
  <c r="E111" i="3"/>
  <c r="E112" i="3"/>
  <c r="E113" i="3"/>
  <c r="E113" i="1" s="1"/>
  <c r="I10" i="61" s="1"/>
  <c r="E114" i="3"/>
  <c r="E115" i="3"/>
  <c r="E116" i="3"/>
  <c r="E117" i="3"/>
  <c r="E118" i="3"/>
  <c r="E119" i="3"/>
  <c r="E120" i="3"/>
  <c r="E121" i="3"/>
  <c r="E121" i="1" s="1"/>
  <c r="E123" i="3"/>
  <c r="E123" i="1" s="1"/>
  <c r="E124" i="3"/>
  <c r="E124" i="1" s="1"/>
  <c r="E9" i="3"/>
  <c r="E7" i="1" s="1"/>
  <c r="E10" i="3"/>
  <c r="E8" i="1" s="1"/>
  <c r="E11" i="3"/>
  <c r="E9" i="1" s="1"/>
  <c r="E12" i="3"/>
  <c r="E10" i="1" s="1"/>
  <c r="E11" i="1"/>
  <c r="E14" i="3"/>
  <c r="E12" i="1" s="1"/>
  <c r="E15" i="113"/>
  <c r="E16" i="3"/>
  <c r="E17" i="3"/>
  <c r="E18" i="3"/>
  <c r="E19" i="3"/>
  <c r="E20" i="3"/>
  <c r="E21" i="3"/>
  <c r="E22" i="113"/>
  <c r="E20" i="108" s="1"/>
  <c r="E23" i="3"/>
  <c r="E21" i="1" s="1"/>
  <c r="E24" i="3"/>
  <c r="E22" i="1" s="1"/>
  <c r="E25" i="3"/>
  <c r="E23" i="1" s="1"/>
  <c r="E26" i="3"/>
  <c r="E24" i="1" s="1"/>
  <c r="E27" i="3"/>
  <c r="E25" i="1" s="1"/>
  <c r="E28" i="3"/>
  <c r="E26" i="1" s="1"/>
  <c r="E29" i="114"/>
  <c r="E31" i="3"/>
  <c r="E29" i="1" s="1"/>
  <c r="E31" i="1"/>
  <c r="E34" i="3"/>
  <c r="E32" i="1" s="1"/>
  <c r="E36" i="113"/>
  <c r="E37" i="3"/>
  <c r="E38" i="3"/>
  <c r="E39" i="3"/>
  <c r="E47" i="113"/>
  <c r="E48" i="3"/>
  <c r="E49" i="3"/>
  <c r="E47" i="1" s="1"/>
  <c r="E50" i="3"/>
  <c r="E51" i="3"/>
  <c r="E52" i="3"/>
  <c r="E54" i="3"/>
  <c r="E55" i="3"/>
  <c r="E56" i="3"/>
  <c r="E57" i="3"/>
  <c r="E58" i="113"/>
  <c r="E59" i="3"/>
  <c r="E60" i="3"/>
  <c r="E58" i="1" s="1"/>
  <c r="E61" i="3"/>
  <c r="E59" i="1" s="1"/>
  <c r="E62" i="3"/>
  <c r="E8" i="113"/>
  <c r="E65" i="3"/>
  <c r="E63" i="1" s="1"/>
  <c r="E66" i="3"/>
  <c r="E64" i="1" s="1"/>
  <c r="E67" i="3"/>
  <c r="E65" i="1" s="1"/>
  <c r="E69" i="3"/>
  <c r="E70" i="3"/>
  <c r="E71" i="3"/>
  <c r="E72" i="3"/>
  <c r="E46" i="79"/>
  <c r="E48" i="79"/>
  <c r="E49" i="79"/>
  <c r="E50" i="116"/>
  <c r="E51" i="79"/>
  <c r="E52" i="79"/>
  <c r="E53" i="79"/>
  <c r="E54" i="79"/>
  <c r="E44" i="118"/>
  <c r="E44" i="116"/>
  <c r="E55" i="116" s="1"/>
  <c r="E9" i="79"/>
  <c r="E10" i="79"/>
  <c r="E11" i="79"/>
  <c r="E12" i="79"/>
  <c r="E13" i="79"/>
  <c r="E14" i="79"/>
  <c r="E15" i="79"/>
  <c r="E16" i="79"/>
  <c r="E17" i="79"/>
  <c r="E18" i="79"/>
  <c r="E19" i="118"/>
  <c r="E20" i="79"/>
  <c r="E21" i="79"/>
  <c r="E22" i="79"/>
  <c r="E23" i="79"/>
  <c r="E26" i="79"/>
  <c r="E27" i="79"/>
  <c r="E28" i="79"/>
  <c r="E30" i="79"/>
  <c r="E31" i="79"/>
  <c r="E32" i="79"/>
  <c r="E33" i="79"/>
  <c r="E34" i="79"/>
  <c r="E8" i="116"/>
  <c r="E37" i="79"/>
  <c r="E38" i="79"/>
  <c r="E48" i="84"/>
  <c r="E49" i="84"/>
  <c r="E50" i="119"/>
  <c r="E51" i="84"/>
  <c r="E52" i="84"/>
  <c r="E53" i="84"/>
  <c r="E54" i="84"/>
  <c r="E9" i="84"/>
  <c r="E11" i="84"/>
  <c r="E12" i="84"/>
  <c r="E15" i="84"/>
  <c r="E16" i="84"/>
  <c r="E17" i="84"/>
  <c r="E18" i="84"/>
  <c r="E20" i="84"/>
  <c r="E21" i="84"/>
  <c r="E23" i="84"/>
  <c r="E24" i="84"/>
  <c r="E26" i="84"/>
  <c r="E27" i="84"/>
  <c r="E28" i="84"/>
  <c r="E29" i="119"/>
  <c r="E30" i="84"/>
  <c r="E31" i="84"/>
  <c r="E33" i="84"/>
  <c r="E34" i="84"/>
  <c r="E8" i="120"/>
  <c r="E37" i="84"/>
  <c r="E38" i="84"/>
  <c r="E45" i="122"/>
  <c r="E46" i="122"/>
  <c r="E47" i="122"/>
  <c r="E48" i="122"/>
  <c r="E50" i="123"/>
  <c r="E53" i="122"/>
  <c r="E54" i="122"/>
  <c r="E44" i="124"/>
  <c r="E44" i="123"/>
  <c r="E55" i="123" s="1"/>
  <c r="E10" i="122"/>
  <c r="E11" i="122"/>
  <c r="E12" i="122"/>
  <c r="E13" i="122"/>
  <c r="E14" i="122"/>
  <c r="E15" i="122"/>
  <c r="E16" i="122"/>
  <c r="E17" i="122"/>
  <c r="E18" i="122"/>
  <c r="E19" i="123"/>
  <c r="E20" i="122"/>
  <c r="E21" i="122"/>
  <c r="E23" i="122"/>
  <c r="E24" i="122"/>
  <c r="E26" i="122"/>
  <c r="E27" i="122"/>
  <c r="E28" i="122"/>
  <c r="E30" i="122"/>
  <c r="E31" i="122"/>
  <c r="E32" i="122"/>
  <c r="E33" i="122"/>
  <c r="E34" i="122"/>
  <c r="E8" i="124"/>
  <c r="E8" i="123"/>
  <c r="E36" i="123"/>
  <c r="E37" i="122"/>
  <c r="E38" i="122"/>
  <c r="E39" i="122"/>
  <c r="E45" i="126"/>
  <c r="E46" i="126"/>
  <c r="E47" i="126"/>
  <c r="E48" i="126"/>
  <c r="E49" i="126"/>
  <c r="E50" i="127"/>
  <c r="E51" i="126"/>
  <c r="E52" i="126"/>
  <c r="E53" i="126"/>
  <c r="E54" i="126"/>
  <c r="E44" i="127"/>
  <c r="E9" i="126"/>
  <c r="E10" i="126"/>
  <c r="E11" i="126"/>
  <c r="E12" i="126"/>
  <c r="E13" i="126"/>
  <c r="E14" i="126"/>
  <c r="E15" i="126"/>
  <c r="E16" i="126"/>
  <c r="E17" i="126"/>
  <c r="E18" i="126"/>
  <c r="E20" i="126"/>
  <c r="E21" i="126"/>
  <c r="E22" i="126"/>
  <c r="E23" i="126"/>
  <c r="E24" i="126"/>
  <c r="E26" i="126"/>
  <c r="E27" i="126"/>
  <c r="E28" i="126"/>
  <c r="E30" i="126"/>
  <c r="E31" i="126"/>
  <c r="E32" i="126"/>
  <c r="E33" i="126"/>
  <c r="E34" i="126"/>
  <c r="E8" i="127"/>
  <c r="E36" i="127"/>
  <c r="E37" i="126"/>
  <c r="E38" i="126"/>
  <c r="E39" i="126"/>
  <c r="E30" i="115"/>
  <c r="E30" i="3" s="1"/>
  <c r="E28" i="1" s="1"/>
  <c r="D30" i="115"/>
  <c r="D30" i="3" s="1"/>
  <c r="D28" i="1" s="1"/>
  <c r="D27" i="1" s="1"/>
  <c r="D9" i="73" s="1"/>
  <c r="C29" i="115"/>
  <c r="D29" i="114"/>
  <c r="C29" i="114"/>
  <c r="D29" i="113"/>
  <c r="C29" i="113"/>
  <c r="C29" i="3"/>
  <c r="D28" i="112"/>
  <c r="D27" i="112" s="1"/>
  <c r="C27" i="112"/>
  <c r="D27" i="111"/>
  <c r="C27" i="111"/>
  <c r="B12" i="106"/>
  <c r="B6" i="106"/>
  <c r="C3" i="95"/>
  <c r="C88" i="95" s="1"/>
  <c r="G3" i="63"/>
  <c r="E3" i="63"/>
  <c r="E3" i="64" s="1"/>
  <c r="D3" i="63"/>
  <c r="D3" i="64" s="1"/>
  <c r="D8" i="104"/>
  <c r="D14" i="104"/>
  <c r="D18" i="103"/>
  <c r="D14" i="103"/>
  <c r="D9" i="103"/>
  <c r="D3" i="95"/>
  <c r="D88" i="95" s="1"/>
  <c r="E134" i="115"/>
  <c r="D134" i="115"/>
  <c r="C134" i="115"/>
  <c r="E134" i="114"/>
  <c r="D134" i="114"/>
  <c r="C134" i="114"/>
  <c r="D135" i="113"/>
  <c r="C135" i="113"/>
  <c r="D135" i="3"/>
  <c r="C135" i="3"/>
  <c r="A1" i="103"/>
  <c r="A2" i="131"/>
  <c r="A1" i="130"/>
  <c r="E63" i="130"/>
  <c r="D63" i="130"/>
  <c r="E59" i="130"/>
  <c r="D59" i="130"/>
  <c r="E54" i="130"/>
  <c r="D54" i="130"/>
  <c r="E45" i="130"/>
  <c r="D45" i="130"/>
  <c r="E40" i="130"/>
  <c r="D40" i="130"/>
  <c r="E35" i="130"/>
  <c r="E34" i="130" s="1"/>
  <c r="D35" i="130"/>
  <c r="E29" i="130"/>
  <c r="D29" i="130"/>
  <c r="F29" i="130" s="1"/>
  <c r="E24" i="130"/>
  <c r="F24" i="130" s="1"/>
  <c r="E19" i="130"/>
  <c r="D19" i="130"/>
  <c r="E14" i="130"/>
  <c r="D14" i="130"/>
  <c r="E9" i="130"/>
  <c r="D9" i="130"/>
  <c r="H2" i="97"/>
  <c r="G3" i="97"/>
  <c r="F3" i="97"/>
  <c r="E2" i="97"/>
  <c r="L3" i="96"/>
  <c r="K3" i="96"/>
  <c r="J3" i="96"/>
  <c r="I3" i="96"/>
  <c r="H2" i="96"/>
  <c r="E91" i="95"/>
  <c r="E107" i="95"/>
  <c r="E121" i="95"/>
  <c r="E125" i="95"/>
  <c r="E129" i="95"/>
  <c r="E134" i="95"/>
  <c r="E144" i="95" s="1"/>
  <c r="E139" i="95"/>
  <c r="D139" i="95"/>
  <c r="D134" i="95"/>
  <c r="D129" i="95"/>
  <c r="D125" i="95"/>
  <c r="D121" i="95"/>
  <c r="D107" i="95"/>
  <c r="D91" i="95"/>
  <c r="E6" i="95"/>
  <c r="E71" i="95"/>
  <c r="E13" i="95"/>
  <c r="E20" i="95"/>
  <c r="E34" i="95"/>
  <c r="E45" i="95"/>
  <c r="E51" i="95"/>
  <c r="E56" i="95"/>
  <c r="E62" i="95"/>
  <c r="E66" i="95"/>
  <c r="E74" i="95"/>
  <c r="E78" i="95"/>
  <c r="D78" i="95"/>
  <c r="D74" i="95"/>
  <c r="D71" i="95"/>
  <c r="D66" i="95"/>
  <c r="D62" i="95"/>
  <c r="D56" i="95"/>
  <c r="D51" i="95"/>
  <c r="D45" i="95"/>
  <c r="D34" i="95"/>
  <c r="D20" i="95"/>
  <c r="D13" i="95"/>
  <c r="D6" i="95"/>
  <c r="E50" i="129"/>
  <c r="D50" i="129"/>
  <c r="C50" i="129"/>
  <c r="E44" i="129"/>
  <c r="E55" i="129" s="1"/>
  <c r="D44" i="129"/>
  <c r="D55" i="129" s="1"/>
  <c r="C44" i="129"/>
  <c r="C55" i="129" s="1"/>
  <c r="E36" i="129"/>
  <c r="D36" i="129"/>
  <c r="C36" i="129"/>
  <c r="E29" i="129"/>
  <c r="D29" i="129"/>
  <c r="C29" i="129"/>
  <c r="E25" i="129"/>
  <c r="D25" i="129"/>
  <c r="C25" i="129"/>
  <c r="E19" i="129"/>
  <c r="D19" i="129"/>
  <c r="C19" i="129"/>
  <c r="E8" i="129"/>
  <c r="E35" i="129" s="1"/>
  <c r="E40" i="129" s="1"/>
  <c r="D8" i="129"/>
  <c r="C8" i="129"/>
  <c r="E50" i="128"/>
  <c r="D50" i="128"/>
  <c r="C50" i="128"/>
  <c r="E44" i="128"/>
  <c r="E55" i="128" s="1"/>
  <c r="D44" i="128"/>
  <c r="D55" i="128" s="1"/>
  <c r="C44" i="128"/>
  <c r="C55" i="128" s="1"/>
  <c r="E36" i="128"/>
  <c r="D36" i="128"/>
  <c r="C36" i="128"/>
  <c r="E29" i="128"/>
  <c r="D29" i="128"/>
  <c r="C29" i="128"/>
  <c r="E25" i="128"/>
  <c r="D25" i="128"/>
  <c r="C25" i="128"/>
  <c r="E19" i="128"/>
  <c r="D19" i="128"/>
  <c r="C19" i="128"/>
  <c r="E8" i="128"/>
  <c r="E35" i="128" s="1"/>
  <c r="E40" i="128" s="1"/>
  <c r="D8" i="128"/>
  <c r="C8" i="128"/>
  <c r="C35" i="128" s="1"/>
  <c r="C40" i="128" s="1"/>
  <c r="D50" i="127"/>
  <c r="C50" i="127"/>
  <c r="D44" i="127"/>
  <c r="D55" i="127" s="1"/>
  <c r="C44" i="127"/>
  <c r="C55" i="127" s="1"/>
  <c r="D36" i="127"/>
  <c r="C36" i="127"/>
  <c r="E29" i="127"/>
  <c r="D29" i="127"/>
  <c r="C29" i="127"/>
  <c r="E25" i="127"/>
  <c r="D25" i="127"/>
  <c r="C25" i="127"/>
  <c r="E19" i="127"/>
  <c r="D19" i="127"/>
  <c r="C19" i="127"/>
  <c r="D8" i="127"/>
  <c r="D35" i="127" s="1"/>
  <c r="C8" i="127"/>
  <c r="D50" i="126"/>
  <c r="C50" i="126"/>
  <c r="D44" i="126"/>
  <c r="D55" i="126" s="1"/>
  <c r="C44" i="126"/>
  <c r="C55" i="126" s="1"/>
  <c r="C36" i="126"/>
  <c r="D29" i="126"/>
  <c r="C29" i="126"/>
  <c r="D25" i="126"/>
  <c r="C25" i="126"/>
  <c r="D19" i="126"/>
  <c r="C19" i="126"/>
  <c r="D8" i="126"/>
  <c r="C8" i="126"/>
  <c r="C35" i="126" s="1"/>
  <c r="C40" i="126" s="1"/>
  <c r="E50" i="125"/>
  <c r="D50" i="125"/>
  <c r="C50" i="125"/>
  <c r="E44" i="125"/>
  <c r="D44" i="125"/>
  <c r="C44" i="125"/>
  <c r="E36" i="125"/>
  <c r="D36" i="125"/>
  <c r="C36" i="125"/>
  <c r="E29" i="125"/>
  <c r="D29" i="125"/>
  <c r="C29" i="125"/>
  <c r="E25" i="125"/>
  <c r="D25" i="125"/>
  <c r="C25" i="125"/>
  <c r="E19" i="125"/>
  <c r="D19" i="125"/>
  <c r="C19" i="125"/>
  <c r="E8" i="125"/>
  <c r="D8" i="125"/>
  <c r="C8" i="125"/>
  <c r="E50" i="124"/>
  <c r="D50" i="124"/>
  <c r="C50" i="124"/>
  <c r="D44" i="124"/>
  <c r="D55" i="124" s="1"/>
  <c r="C44" i="124"/>
  <c r="C55" i="124" s="1"/>
  <c r="E36" i="124"/>
  <c r="D36" i="124"/>
  <c r="C36" i="124"/>
  <c r="E29" i="124"/>
  <c r="D29" i="124"/>
  <c r="C29" i="124"/>
  <c r="E25" i="124"/>
  <c r="D25" i="124"/>
  <c r="C25" i="124"/>
  <c r="E19" i="124"/>
  <c r="D19" i="124"/>
  <c r="C19" i="124"/>
  <c r="D8" i="124"/>
  <c r="C8" i="124"/>
  <c r="D50" i="123"/>
  <c r="C50" i="123"/>
  <c r="D44" i="123"/>
  <c r="D55" i="123" s="1"/>
  <c r="C44" i="123"/>
  <c r="C55" i="123" s="1"/>
  <c r="D36" i="123"/>
  <c r="C36" i="123"/>
  <c r="E29" i="123"/>
  <c r="D29" i="123"/>
  <c r="C29" i="123"/>
  <c r="E25" i="123"/>
  <c r="D25" i="123"/>
  <c r="C25" i="123"/>
  <c r="D19" i="123"/>
  <c r="C19" i="123"/>
  <c r="D8" i="123"/>
  <c r="C8" i="123"/>
  <c r="D50" i="122"/>
  <c r="C50" i="122"/>
  <c r="D44" i="122"/>
  <c r="D55" i="122" s="1"/>
  <c r="C44" i="122"/>
  <c r="C55" i="122" s="1"/>
  <c r="D36" i="122"/>
  <c r="C36" i="122"/>
  <c r="D29" i="122"/>
  <c r="C29" i="122"/>
  <c r="D25" i="122"/>
  <c r="C25" i="122"/>
  <c r="D19" i="122"/>
  <c r="C19" i="122"/>
  <c r="D8" i="122"/>
  <c r="D35" i="122" s="1"/>
  <c r="D40" i="122" s="1"/>
  <c r="C8" i="122"/>
  <c r="E50" i="121"/>
  <c r="D50" i="121"/>
  <c r="C50" i="121"/>
  <c r="E44" i="121"/>
  <c r="D44" i="121"/>
  <c r="D55" i="121" s="1"/>
  <c r="C44" i="121"/>
  <c r="E36" i="121"/>
  <c r="D36" i="121"/>
  <c r="C36" i="121"/>
  <c r="E29" i="121"/>
  <c r="D29" i="121"/>
  <c r="C29" i="121"/>
  <c r="E25" i="121"/>
  <c r="D25" i="121"/>
  <c r="C25" i="121"/>
  <c r="E19" i="121"/>
  <c r="D19" i="121"/>
  <c r="C19" i="121"/>
  <c r="E8" i="121"/>
  <c r="E35" i="121" s="1"/>
  <c r="E40" i="121" s="1"/>
  <c r="D8" i="121"/>
  <c r="C8" i="121"/>
  <c r="C35" i="121" s="1"/>
  <c r="C40" i="121" s="1"/>
  <c r="E50" i="120"/>
  <c r="D50" i="120"/>
  <c r="C50" i="120"/>
  <c r="D44" i="120"/>
  <c r="D55" i="120" s="1"/>
  <c r="C44" i="120"/>
  <c r="C55" i="120" s="1"/>
  <c r="D36" i="120"/>
  <c r="C36" i="120"/>
  <c r="E29" i="120"/>
  <c r="D29" i="120"/>
  <c r="C29" i="120"/>
  <c r="E25" i="120"/>
  <c r="D25" i="120"/>
  <c r="C25" i="120"/>
  <c r="E19" i="120"/>
  <c r="D19" i="120"/>
  <c r="C19" i="120"/>
  <c r="D8" i="120"/>
  <c r="C8" i="120"/>
  <c r="D50" i="119"/>
  <c r="C50" i="119"/>
  <c r="D44" i="119"/>
  <c r="D55" i="119" s="1"/>
  <c r="C44" i="119"/>
  <c r="C55" i="119" s="1"/>
  <c r="D36" i="119"/>
  <c r="C36" i="119"/>
  <c r="D29" i="119"/>
  <c r="C29" i="119"/>
  <c r="E25" i="119"/>
  <c r="E25" i="84" s="1"/>
  <c r="D25" i="119"/>
  <c r="C25" i="119"/>
  <c r="E19" i="119"/>
  <c r="D19" i="119"/>
  <c r="C19" i="119"/>
  <c r="D8" i="119"/>
  <c r="D35" i="119" s="1"/>
  <c r="D40" i="119" s="1"/>
  <c r="C8" i="119"/>
  <c r="D44" i="84"/>
  <c r="D50" i="84"/>
  <c r="C50" i="84"/>
  <c r="C44" i="84"/>
  <c r="D8" i="84"/>
  <c r="D19" i="84"/>
  <c r="D25" i="84"/>
  <c r="D29" i="84"/>
  <c r="D36" i="84"/>
  <c r="C36" i="84"/>
  <c r="C29" i="84"/>
  <c r="C25" i="84"/>
  <c r="C19" i="84"/>
  <c r="C8" i="84"/>
  <c r="E50" i="118"/>
  <c r="D50" i="118"/>
  <c r="C50" i="118"/>
  <c r="D44" i="118"/>
  <c r="D55" i="118" s="1"/>
  <c r="C44" i="118"/>
  <c r="C55" i="118" s="1"/>
  <c r="D36" i="118"/>
  <c r="C36" i="118"/>
  <c r="E29" i="118"/>
  <c r="D29" i="118"/>
  <c r="C29" i="118"/>
  <c r="E25" i="118"/>
  <c r="D25" i="118"/>
  <c r="C25" i="118"/>
  <c r="D19" i="118"/>
  <c r="C19" i="118"/>
  <c r="E8" i="118"/>
  <c r="D8" i="118"/>
  <c r="D35" i="118" s="1"/>
  <c r="C8" i="118"/>
  <c r="C35" i="118"/>
  <c r="C40" i="118" s="1"/>
  <c r="E50" i="117"/>
  <c r="D50" i="117"/>
  <c r="C50" i="117"/>
  <c r="E44" i="117"/>
  <c r="D44" i="117"/>
  <c r="C44" i="117"/>
  <c r="C55" i="117" s="1"/>
  <c r="E36" i="117"/>
  <c r="D36" i="117"/>
  <c r="C36" i="117"/>
  <c r="E29" i="117"/>
  <c r="D29" i="117"/>
  <c r="C29" i="117"/>
  <c r="E25" i="117"/>
  <c r="D25" i="117"/>
  <c r="C25" i="117"/>
  <c r="E19" i="117"/>
  <c r="D19" i="117"/>
  <c r="C19" i="117"/>
  <c r="E8" i="117"/>
  <c r="D8" i="117"/>
  <c r="D35" i="117" s="1"/>
  <c r="D40" i="117" s="1"/>
  <c r="C8" i="117"/>
  <c r="C35" i="117"/>
  <c r="C40" i="117" s="1"/>
  <c r="D50" i="116"/>
  <c r="C50" i="116"/>
  <c r="D44" i="116"/>
  <c r="D55" i="116" s="1"/>
  <c r="C44" i="116"/>
  <c r="C55" i="116" s="1"/>
  <c r="D36" i="116"/>
  <c r="C36" i="116"/>
  <c r="E29" i="116"/>
  <c r="D29" i="116"/>
  <c r="C29" i="116"/>
  <c r="E25" i="116"/>
  <c r="E25" i="79" s="1"/>
  <c r="D25" i="116"/>
  <c r="C25" i="116"/>
  <c r="E19" i="116"/>
  <c r="D19" i="116"/>
  <c r="C19" i="116"/>
  <c r="D8" i="116"/>
  <c r="D35" i="116" s="1"/>
  <c r="C8" i="116"/>
  <c r="D44" i="79"/>
  <c r="D50" i="79"/>
  <c r="C50" i="79"/>
  <c r="C44" i="79"/>
  <c r="D8" i="79"/>
  <c r="D19" i="79"/>
  <c r="D25" i="79"/>
  <c r="D29" i="79"/>
  <c r="D36" i="79"/>
  <c r="C36" i="79"/>
  <c r="C29" i="79"/>
  <c r="C25" i="79"/>
  <c r="C19" i="79"/>
  <c r="C8" i="79"/>
  <c r="E140" i="115"/>
  <c r="D140" i="115"/>
  <c r="C140" i="115"/>
  <c r="E129" i="115"/>
  <c r="D129" i="115"/>
  <c r="C129" i="115"/>
  <c r="E125" i="115"/>
  <c r="E145" i="115" s="1"/>
  <c r="D125" i="115"/>
  <c r="C125" i="115"/>
  <c r="C145" i="115" s="1"/>
  <c r="E121" i="115"/>
  <c r="D121" i="115"/>
  <c r="C121" i="115"/>
  <c r="E107" i="115"/>
  <c r="D107" i="115"/>
  <c r="C107" i="115"/>
  <c r="E91" i="115"/>
  <c r="D91" i="115"/>
  <c r="D124" i="115" s="1"/>
  <c r="C91" i="115"/>
  <c r="C124" i="115"/>
  <c r="E80" i="115"/>
  <c r="D80" i="115"/>
  <c r="C80" i="115"/>
  <c r="E76" i="115"/>
  <c r="D76" i="115"/>
  <c r="C76" i="115"/>
  <c r="E73" i="115"/>
  <c r="D73" i="115"/>
  <c r="C73" i="115"/>
  <c r="E68" i="115"/>
  <c r="D68" i="115"/>
  <c r="C68" i="115"/>
  <c r="E64" i="115"/>
  <c r="D64" i="115"/>
  <c r="D86" i="115" s="1"/>
  <c r="C64" i="115"/>
  <c r="E58" i="115"/>
  <c r="D58" i="115"/>
  <c r="C58" i="115"/>
  <c r="E53" i="115"/>
  <c r="D53" i="115"/>
  <c r="C53" i="115"/>
  <c r="E47" i="115"/>
  <c r="D47" i="115"/>
  <c r="C47" i="115"/>
  <c r="E36" i="115"/>
  <c r="D36" i="115"/>
  <c r="C36" i="115"/>
  <c r="E22" i="115"/>
  <c r="D22" i="115"/>
  <c r="C22" i="115"/>
  <c r="E15" i="115"/>
  <c r="D15" i="115"/>
  <c r="C15" i="115"/>
  <c r="E8" i="115"/>
  <c r="D8" i="115"/>
  <c r="C8" i="115"/>
  <c r="C63" i="115" s="1"/>
  <c r="E140" i="114"/>
  <c r="D140" i="114"/>
  <c r="C140" i="114"/>
  <c r="E129" i="114"/>
  <c r="D129" i="114"/>
  <c r="C129" i="114"/>
  <c r="E125" i="114"/>
  <c r="D125" i="114"/>
  <c r="D145" i="114" s="1"/>
  <c r="C125" i="114"/>
  <c r="E121" i="114"/>
  <c r="D121" i="114"/>
  <c r="C121" i="114"/>
  <c r="E107" i="114"/>
  <c r="D107" i="114"/>
  <c r="C107" i="114"/>
  <c r="D91" i="114"/>
  <c r="D124" i="114" s="1"/>
  <c r="D146" i="114" s="1"/>
  <c r="C91" i="114"/>
  <c r="E80" i="114"/>
  <c r="D80" i="114"/>
  <c r="C80" i="114"/>
  <c r="E76" i="114"/>
  <c r="D76" i="114"/>
  <c r="C76" i="114"/>
  <c r="E73" i="114"/>
  <c r="E73" i="3" s="1"/>
  <c r="D73" i="114"/>
  <c r="C73" i="114"/>
  <c r="E68" i="114"/>
  <c r="D68" i="114"/>
  <c r="C68" i="114"/>
  <c r="E64" i="114"/>
  <c r="E86" i="114" s="1"/>
  <c r="D64" i="114"/>
  <c r="C64" i="114"/>
  <c r="C86" i="114" s="1"/>
  <c r="E58" i="114"/>
  <c r="D58" i="114"/>
  <c r="C58" i="114"/>
  <c r="E53" i="114"/>
  <c r="D53" i="114"/>
  <c r="C53" i="114"/>
  <c r="E47" i="114"/>
  <c r="D47" i="114"/>
  <c r="C47" i="114"/>
  <c r="E36" i="114"/>
  <c r="D36" i="114"/>
  <c r="C36" i="114"/>
  <c r="E22" i="114"/>
  <c r="D22" i="114"/>
  <c r="C22" i="114"/>
  <c r="E15" i="114"/>
  <c r="D15" i="114"/>
  <c r="C15" i="114"/>
  <c r="E8" i="114"/>
  <c r="D8" i="114"/>
  <c r="C8" i="114"/>
  <c r="E141" i="113"/>
  <c r="D141" i="113"/>
  <c r="C141" i="113"/>
  <c r="E130" i="113"/>
  <c r="D130" i="113"/>
  <c r="C130" i="113"/>
  <c r="D126" i="113"/>
  <c r="C126" i="113"/>
  <c r="E122" i="113"/>
  <c r="D122" i="113"/>
  <c r="C122" i="113"/>
  <c r="D108" i="113"/>
  <c r="C108" i="113"/>
  <c r="D125" i="113"/>
  <c r="C125" i="113"/>
  <c r="E80" i="113"/>
  <c r="E80" i="3" s="1"/>
  <c r="D80" i="113"/>
  <c r="C80" i="113"/>
  <c r="D76" i="113"/>
  <c r="C76" i="113"/>
  <c r="D73" i="113"/>
  <c r="C73" i="113"/>
  <c r="E68" i="113"/>
  <c r="D68" i="113"/>
  <c r="C68" i="113"/>
  <c r="E64" i="113"/>
  <c r="D64" i="113"/>
  <c r="C64" i="113"/>
  <c r="D58" i="113"/>
  <c r="C58" i="113"/>
  <c r="E53" i="113"/>
  <c r="D53" i="113"/>
  <c r="C53" i="113"/>
  <c r="D47" i="113"/>
  <c r="C47" i="113"/>
  <c r="D36" i="113"/>
  <c r="C36" i="113"/>
  <c r="D22" i="113"/>
  <c r="C22" i="113"/>
  <c r="D15" i="113"/>
  <c r="C15" i="113"/>
  <c r="D8" i="113"/>
  <c r="C8" i="113"/>
  <c r="D108" i="3"/>
  <c r="D122" i="3"/>
  <c r="D126" i="3"/>
  <c r="D130" i="3"/>
  <c r="D141" i="3"/>
  <c r="C141" i="3"/>
  <c r="C130" i="3"/>
  <c r="C126" i="3"/>
  <c r="C146" i="3" s="1"/>
  <c r="C122" i="3"/>
  <c r="C108" i="3"/>
  <c r="D8" i="3"/>
  <c r="D15" i="3"/>
  <c r="D22" i="3"/>
  <c r="D36" i="3"/>
  <c r="D47" i="3"/>
  <c r="D58" i="3"/>
  <c r="D64" i="3"/>
  <c r="D73" i="3"/>
  <c r="D53" i="3"/>
  <c r="D68" i="3"/>
  <c r="D76" i="3"/>
  <c r="D80" i="3"/>
  <c r="C80" i="3"/>
  <c r="C76" i="3"/>
  <c r="C73" i="3"/>
  <c r="C68" i="3"/>
  <c r="C64" i="3"/>
  <c r="C58" i="3"/>
  <c r="C53" i="3"/>
  <c r="C47" i="3"/>
  <c r="C36" i="3"/>
  <c r="C22" i="3"/>
  <c r="C15" i="3"/>
  <c r="C8" i="3"/>
  <c r="G3" i="64"/>
  <c r="F3" i="63"/>
  <c r="F3" i="64" s="1"/>
  <c r="A34" i="75"/>
  <c r="A34" i="76" s="1"/>
  <c r="A28" i="75"/>
  <c r="A28" i="76" s="1"/>
  <c r="A22" i="75"/>
  <c r="A22" i="76" s="1"/>
  <c r="A16" i="75"/>
  <c r="A16" i="76" s="1"/>
  <c r="A10" i="75"/>
  <c r="A10" i="76" s="1"/>
  <c r="A4" i="76"/>
  <c r="H17" i="61"/>
  <c r="H30" i="61"/>
  <c r="H33" i="61"/>
  <c r="I33" i="61"/>
  <c r="G33" i="61"/>
  <c r="G30" i="61"/>
  <c r="G17" i="61"/>
  <c r="D18" i="61"/>
  <c r="D20" i="73" s="1"/>
  <c r="D19" i="73" s="1"/>
  <c r="E18" i="61"/>
  <c r="D24" i="61"/>
  <c r="D30" i="61" s="1"/>
  <c r="D33" i="61"/>
  <c r="E33" i="61"/>
  <c r="C33" i="61"/>
  <c r="C24" i="61"/>
  <c r="C18" i="61"/>
  <c r="H27" i="73"/>
  <c r="G27" i="73"/>
  <c r="D24" i="73"/>
  <c r="E24" i="73"/>
  <c r="C24" i="73"/>
  <c r="E140" i="112"/>
  <c r="D140" i="112"/>
  <c r="C140" i="112"/>
  <c r="E135" i="112"/>
  <c r="D135" i="112"/>
  <c r="C135" i="112"/>
  <c r="E130" i="112"/>
  <c r="D130" i="112"/>
  <c r="C130" i="112"/>
  <c r="E126" i="112"/>
  <c r="D126" i="112"/>
  <c r="C126" i="112"/>
  <c r="E122" i="112"/>
  <c r="D122" i="112"/>
  <c r="C122" i="112"/>
  <c r="E108" i="112"/>
  <c r="D108" i="112"/>
  <c r="C108" i="112"/>
  <c r="D92" i="112"/>
  <c r="D125" i="112" s="1"/>
  <c r="C92" i="112"/>
  <c r="D78" i="112"/>
  <c r="C78" i="112"/>
  <c r="D74" i="112"/>
  <c r="C74" i="112"/>
  <c r="D71" i="112"/>
  <c r="C71" i="112"/>
  <c r="D66" i="112"/>
  <c r="C66" i="112"/>
  <c r="D62" i="112"/>
  <c r="D84" i="112" s="1"/>
  <c r="C62" i="112"/>
  <c r="C84" i="112" s="1"/>
  <c r="D56" i="112"/>
  <c r="C56" i="112"/>
  <c r="D51" i="112"/>
  <c r="C51" i="112"/>
  <c r="D45" i="112"/>
  <c r="C45" i="112"/>
  <c r="D34" i="112"/>
  <c r="C34" i="112"/>
  <c r="D20" i="112"/>
  <c r="C20" i="112"/>
  <c r="D13" i="112"/>
  <c r="C13" i="112"/>
  <c r="D6" i="112"/>
  <c r="C6" i="112"/>
  <c r="C3" i="112"/>
  <c r="C89" i="112" s="1"/>
  <c r="E140" i="111"/>
  <c r="D140" i="111"/>
  <c r="C140" i="111"/>
  <c r="E135" i="111"/>
  <c r="D135" i="111"/>
  <c r="C135" i="111"/>
  <c r="E130" i="111"/>
  <c r="D130" i="111"/>
  <c r="C130" i="111"/>
  <c r="E126" i="111"/>
  <c r="E145" i="111" s="1"/>
  <c r="D126" i="111"/>
  <c r="C126" i="111"/>
  <c r="C145" i="111" s="1"/>
  <c r="E122" i="111"/>
  <c r="D122" i="111"/>
  <c r="C122" i="111"/>
  <c r="E108" i="111"/>
  <c r="D108" i="111"/>
  <c r="C108" i="111"/>
  <c r="E92" i="111"/>
  <c r="D92" i="111"/>
  <c r="D125" i="111" s="1"/>
  <c r="C92" i="111"/>
  <c r="E78" i="111"/>
  <c r="E78" i="1" s="1"/>
  <c r="D78" i="111"/>
  <c r="C78" i="111"/>
  <c r="E74" i="111"/>
  <c r="D74" i="111"/>
  <c r="C74" i="111"/>
  <c r="D71" i="111"/>
  <c r="C71" i="111"/>
  <c r="E66" i="111"/>
  <c r="D66" i="111"/>
  <c r="C66" i="111"/>
  <c r="E62" i="111"/>
  <c r="D62" i="111"/>
  <c r="C62" i="111"/>
  <c r="E56" i="111"/>
  <c r="D56" i="111"/>
  <c r="C56" i="111"/>
  <c r="E51" i="111"/>
  <c r="D51" i="111"/>
  <c r="C51" i="111"/>
  <c r="E45" i="111"/>
  <c r="D45" i="111"/>
  <c r="C45" i="111"/>
  <c r="D34" i="111"/>
  <c r="C34" i="111"/>
  <c r="E20" i="111"/>
  <c r="D20" i="111"/>
  <c r="C20" i="111"/>
  <c r="E13" i="111"/>
  <c r="D13" i="111"/>
  <c r="C13" i="111"/>
  <c r="E6" i="111"/>
  <c r="D6" i="111"/>
  <c r="C6" i="111"/>
  <c r="E140" i="108"/>
  <c r="D140" i="108"/>
  <c r="C140" i="108"/>
  <c r="D135" i="108"/>
  <c r="C135" i="108"/>
  <c r="E130" i="108"/>
  <c r="D130" i="108"/>
  <c r="C130" i="108"/>
  <c r="D126" i="108"/>
  <c r="C126" i="108"/>
  <c r="E122" i="108"/>
  <c r="D122" i="108"/>
  <c r="C122" i="108"/>
  <c r="D108" i="108"/>
  <c r="C108" i="108"/>
  <c r="D92" i="108"/>
  <c r="D125" i="108" s="1"/>
  <c r="C92" i="108"/>
  <c r="E78" i="108"/>
  <c r="D78" i="108"/>
  <c r="C78" i="108"/>
  <c r="D74" i="108"/>
  <c r="C74" i="108"/>
  <c r="D71" i="108"/>
  <c r="C71" i="108"/>
  <c r="E66" i="108"/>
  <c r="D66" i="108"/>
  <c r="C66" i="108"/>
  <c r="E62" i="108"/>
  <c r="D62" i="108"/>
  <c r="D84" i="108" s="1"/>
  <c r="C62" i="108"/>
  <c r="D56" i="108"/>
  <c r="C56" i="108"/>
  <c r="D51" i="108"/>
  <c r="C51" i="108"/>
  <c r="D45" i="108"/>
  <c r="C45" i="108"/>
  <c r="D34" i="108"/>
  <c r="C34" i="108"/>
  <c r="D20" i="108"/>
  <c r="C20" i="108"/>
  <c r="D13" i="108"/>
  <c r="C13" i="108"/>
  <c r="D6" i="108"/>
  <c r="C6" i="108"/>
  <c r="D92" i="1"/>
  <c r="D108" i="1"/>
  <c r="D122" i="1"/>
  <c r="H11" i="73" s="1"/>
  <c r="H18" i="73" s="1"/>
  <c r="D126" i="1"/>
  <c r="D130" i="1"/>
  <c r="D135" i="1"/>
  <c r="D140" i="1"/>
  <c r="C140" i="1"/>
  <c r="C135" i="1"/>
  <c r="C130" i="1"/>
  <c r="C126" i="1"/>
  <c r="C145" i="1" s="1"/>
  <c r="B25" i="76" s="1"/>
  <c r="C122" i="1"/>
  <c r="G11" i="73" s="1"/>
  <c r="G18" i="73" s="1"/>
  <c r="C108" i="1"/>
  <c r="C92" i="1"/>
  <c r="D6" i="1"/>
  <c r="D6" i="73" s="1"/>
  <c r="D13" i="1"/>
  <c r="D7" i="73" s="1"/>
  <c r="D20" i="1"/>
  <c r="D6" i="61" s="1"/>
  <c r="D34" i="1"/>
  <c r="D12" i="73" s="1"/>
  <c r="D45" i="1"/>
  <c r="D8" i="61" s="1"/>
  <c r="D56" i="1"/>
  <c r="D9" i="61" s="1"/>
  <c r="D51" i="1"/>
  <c r="D62" i="1"/>
  <c r="D66" i="1"/>
  <c r="D71" i="1"/>
  <c r="D74" i="1"/>
  <c r="D78" i="1"/>
  <c r="C78" i="1"/>
  <c r="C74" i="1"/>
  <c r="C71" i="1"/>
  <c r="C66" i="1"/>
  <c r="C62" i="1"/>
  <c r="C56" i="1"/>
  <c r="C9" i="61" s="1"/>
  <c r="C51" i="1"/>
  <c r="C45" i="1"/>
  <c r="C8" i="61" s="1"/>
  <c r="C34" i="1"/>
  <c r="C12" i="73" s="1"/>
  <c r="C20" i="1"/>
  <c r="C6" i="61" s="1"/>
  <c r="C17" i="61" s="1"/>
  <c r="C13" i="1"/>
  <c r="C7" i="73" s="1"/>
  <c r="C6" i="1"/>
  <c r="C6" i="73" s="1"/>
  <c r="F36" i="107"/>
  <c r="D36" i="107"/>
  <c r="C36" i="107"/>
  <c r="E35" i="107"/>
  <c r="E34" i="107"/>
  <c r="E33" i="107"/>
  <c r="E32" i="107"/>
  <c r="E31" i="107"/>
  <c r="E29" i="107"/>
  <c r="E28" i="107"/>
  <c r="E27" i="107"/>
  <c r="E26" i="107"/>
  <c r="E25" i="107"/>
  <c r="E24" i="107"/>
  <c r="E23" i="107"/>
  <c r="E22" i="107"/>
  <c r="E21" i="107"/>
  <c r="E20" i="107"/>
  <c r="E19" i="107"/>
  <c r="E18" i="107"/>
  <c r="E17" i="107"/>
  <c r="E16" i="107"/>
  <c r="E15" i="107"/>
  <c r="E14" i="107"/>
  <c r="E13" i="107"/>
  <c r="E12" i="107"/>
  <c r="E11" i="107"/>
  <c r="E10" i="107"/>
  <c r="E9" i="107"/>
  <c r="E8" i="107"/>
  <c r="E7" i="107"/>
  <c r="E6" i="107"/>
  <c r="E5" i="107"/>
  <c r="E22" i="105"/>
  <c r="D22" i="105"/>
  <c r="G18" i="98"/>
  <c r="F18" i="98"/>
  <c r="E18" i="98"/>
  <c r="D18" i="98"/>
  <c r="C18" i="98"/>
  <c r="H17" i="98"/>
  <c r="I17" i="98" s="1"/>
  <c r="H16" i="98"/>
  <c r="G14" i="98"/>
  <c r="G19" i="98" s="1"/>
  <c r="F14" i="98"/>
  <c r="E14" i="98"/>
  <c r="E19" i="98" s="1"/>
  <c r="D14" i="98"/>
  <c r="C14" i="98"/>
  <c r="C19" i="98" s="1"/>
  <c r="H13" i="98"/>
  <c r="I13" i="98" s="1"/>
  <c r="H12" i="98"/>
  <c r="I12" i="98" s="1"/>
  <c r="H11" i="98"/>
  <c r="I11" i="98" s="1"/>
  <c r="H10" i="98"/>
  <c r="I10" i="98" s="1"/>
  <c r="H9" i="98"/>
  <c r="I9" i="98" s="1"/>
  <c r="H8" i="98"/>
  <c r="I8" i="98" s="1"/>
  <c r="H7" i="98"/>
  <c r="H12" i="97"/>
  <c r="G12" i="97"/>
  <c r="F12" i="97"/>
  <c r="E12" i="97"/>
  <c r="H5" i="97"/>
  <c r="H19" i="97" s="1"/>
  <c r="G5" i="97"/>
  <c r="G19" i="97" s="1"/>
  <c r="F5" i="97"/>
  <c r="F19" i="97" s="1"/>
  <c r="E5" i="97"/>
  <c r="E19" i="97" s="1"/>
  <c r="M29" i="96"/>
  <c r="M28" i="96"/>
  <c r="L27" i="96"/>
  <c r="K27" i="96"/>
  <c r="J27" i="96"/>
  <c r="I27" i="96"/>
  <c r="M27" i="96"/>
  <c r="H27" i="96"/>
  <c r="F27" i="96"/>
  <c r="M26" i="96"/>
  <c r="L25" i="96"/>
  <c r="K25" i="96"/>
  <c r="J25" i="96"/>
  <c r="I25" i="96"/>
  <c r="M25" i="96"/>
  <c r="H25" i="96"/>
  <c r="F25" i="96"/>
  <c r="M24" i="96"/>
  <c r="L23" i="96"/>
  <c r="L8" i="96" s="1"/>
  <c r="K23" i="96"/>
  <c r="K8" i="96" s="1"/>
  <c r="J23" i="96"/>
  <c r="J8" i="96" s="1"/>
  <c r="I23" i="96"/>
  <c r="M23" i="96"/>
  <c r="H23" i="96"/>
  <c r="F23" i="96"/>
  <c r="M7" i="96"/>
  <c r="M6" i="96"/>
  <c r="L5" i="96"/>
  <c r="K5" i="96"/>
  <c r="J5" i="96"/>
  <c r="I5" i="96"/>
  <c r="I30" i="96" s="1"/>
  <c r="H5" i="96"/>
  <c r="H30" i="96" s="1"/>
  <c r="F5" i="96"/>
  <c r="F30" i="96" s="1"/>
  <c r="G5" i="64"/>
  <c r="G6" i="64"/>
  <c r="G7" i="64"/>
  <c r="G8" i="64"/>
  <c r="G9" i="64"/>
  <c r="G10" i="64"/>
  <c r="G11" i="64"/>
  <c r="G12" i="64"/>
  <c r="G13" i="64"/>
  <c r="G14" i="64"/>
  <c r="G15" i="64"/>
  <c r="G16" i="64"/>
  <c r="G17" i="64"/>
  <c r="G18" i="64"/>
  <c r="G19" i="64"/>
  <c r="G20" i="64"/>
  <c r="G21" i="64"/>
  <c r="G22" i="64"/>
  <c r="G23" i="64"/>
  <c r="F24" i="64"/>
  <c r="E24" i="64"/>
  <c r="D24" i="64"/>
  <c r="B24" i="64"/>
  <c r="F24" i="63"/>
  <c r="G6" i="63"/>
  <c r="G7" i="63"/>
  <c r="G8" i="63"/>
  <c r="G9" i="63"/>
  <c r="G10" i="63"/>
  <c r="G11" i="63"/>
  <c r="G12" i="63"/>
  <c r="G13" i="63"/>
  <c r="G14" i="63"/>
  <c r="G15" i="63"/>
  <c r="G16" i="63"/>
  <c r="G17" i="63"/>
  <c r="G18" i="63"/>
  <c r="G19" i="63"/>
  <c r="G20" i="63"/>
  <c r="G21" i="63"/>
  <c r="G22" i="63"/>
  <c r="G23" i="63"/>
  <c r="G5" i="63"/>
  <c r="B24" i="63"/>
  <c r="D24" i="63"/>
  <c r="E24" i="63"/>
  <c r="M5" i="96"/>
  <c r="I7" i="98"/>
  <c r="D4" i="73"/>
  <c r="D4" i="61" s="1"/>
  <c r="C3" i="108"/>
  <c r="C89" i="108" s="1"/>
  <c r="E4" i="73"/>
  <c r="E4" i="61" s="1"/>
  <c r="C3" i="111"/>
  <c r="C89" i="111" s="1"/>
  <c r="I4" i="73"/>
  <c r="C4" i="73"/>
  <c r="G4" i="61" s="1"/>
  <c r="I16" i="98"/>
  <c r="C4" i="61" l="1"/>
  <c r="C84" i="111"/>
  <c r="D86" i="114"/>
  <c r="D35" i="124"/>
  <c r="C35" i="125"/>
  <c r="C40" i="125" s="1"/>
  <c r="D84" i="95"/>
  <c r="D144" i="95"/>
  <c r="F14" i="130"/>
  <c r="F19" i="130"/>
  <c r="D124" i="95"/>
  <c r="D61" i="95"/>
  <c r="M8" i="96"/>
  <c r="D25" i="76"/>
  <c r="E25" i="76" s="1"/>
  <c r="C146" i="113"/>
  <c r="E25" i="61"/>
  <c r="E24" i="61" s="1"/>
  <c r="E30" i="61" s="1"/>
  <c r="E62" i="1"/>
  <c r="E92" i="112"/>
  <c r="E95" i="1"/>
  <c r="I8" i="73" s="1"/>
  <c r="K30" i="96"/>
  <c r="M30" i="96"/>
  <c r="D85" i="95"/>
  <c r="E36" i="107"/>
  <c r="G28" i="73"/>
  <c r="C18" i="73"/>
  <c r="C29" i="73" s="1"/>
  <c r="C86" i="3"/>
  <c r="E135" i="108"/>
  <c r="E145" i="108" s="1"/>
  <c r="C84" i="1"/>
  <c r="B7" i="76" s="1"/>
  <c r="D17" i="61"/>
  <c r="D18" i="73"/>
  <c r="J30" i="96"/>
  <c r="L30" i="96"/>
  <c r="H18" i="98"/>
  <c r="C84" i="108"/>
  <c r="C145" i="108"/>
  <c r="D84" i="111"/>
  <c r="E66" i="1"/>
  <c r="E125" i="111"/>
  <c r="E146" i="111" s="1"/>
  <c r="D145" i="111"/>
  <c r="C61" i="112"/>
  <c r="C85" i="112" s="1"/>
  <c r="C145" i="112"/>
  <c r="E145" i="112"/>
  <c r="D24" i="76"/>
  <c r="H28" i="73"/>
  <c r="H31" i="61"/>
  <c r="C125" i="3"/>
  <c r="C147" i="3" s="1"/>
  <c r="E122" i="3"/>
  <c r="D146" i="113"/>
  <c r="D147" i="113" s="1"/>
  <c r="E141" i="3"/>
  <c r="D63" i="114"/>
  <c r="D87" i="114" s="1"/>
  <c r="E76" i="3"/>
  <c r="C124" i="114"/>
  <c r="E108" i="3"/>
  <c r="C145" i="114"/>
  <c r="E126" i="3"/>
  <c r="E124" i="115"/>
  <c r="E146" i="115" s="1"/>
  <c r="D145" i="115"/>
  <c r="C55" i="79"/>
  <c r="D55" i="79"/>
  <c r="C35" i="116"/>
  <c r="E29" i="79"/>
  <c r="E8" i="79"/>
  <c r="D55" i="117"/>
  <c r="C35" i="119"/>
  <c r="C40" i="119" s="1"/>
  <c r="C35" i="120"/>
  <c r="C40" i="120" s="1"/>
  <c r="D35" i="121"/>
  <c r="D40" i="121" s="1"/>
  <c r="C55" i="121"/>
  <c r="E55" i="121"/>
  <c r="C35" i="123"/>
  <c r="C40" i="123" s="1"/>
  <c r="E25" i="122"/>
  <c r="C35" i="124"/>
  <c r="C40" i="124" s="1"/>
  <c r="D35" i="125"/>
  <c r="D40" i="125" s="1"/>
  <c r="C55" i="125"/>
  <c r="E19" i="126"/>
  <c r="E19" i="135"/>
  <c r="E29" i="126"/>
  <c r="E29" i="135"/>
  <c r="E44" i="126"/>
  <c r="C35" i="129"/>
  <c r="C40" i="129" s="1"/>
  <c r="D29" i="3"/>
  <c r="D63" i="3" s="1"/>
  <c r="D29" i="115"/>
  <c r="D63" i="115" s="1"/>
  <c r="D87" i="115" s="1"/>
  <c r="E29" i="115"/>
  <c r="E63" i="115" s="1"/>
  <c r="E43" i="1"/>
  <c r="E41" i="1"/>
  <c r="E56" i="1"/>
  <c r="E9" i="61" s="1"/>
  <c r="E48" i="1"/>
  <c r="E37" i="1"/>
  <c r="E35" i="1"/>
  <c r="E18" i="1"/>
  <c r="E14" i="1"/>
  <c r="E111" i="1"/>
  <c r="I8" i="61" s="1"/>
  <c r="E109" i="1"/>
  <c r="E96" i="1"/>
  <c r="I9" i="73" s="1"/>
  <c r="E94" i="1"/>
  <c r="I7" i="73" s="1"/>
  <c r="E72" i="1"/>
  <c r="E20" i="73" s="1"/>
  <c r="E61" i="111"/>
  <c r="I18" i="98"/>
  <c r="C125" i="108"/>
  <c r="C151" i="111"/>
  <c r="C63" i="3"/>
  <c r="C87" i="3" s="1"/>
  <c r="E25" i="126"/>
  <c r="E25" i="135"/>
  <c r="E36" i="126"/>
  <c r="E44" i="1"/>
  <c r="E42" i="1"/>
  <c r="E38" i="1"/>
  <c r="E49" i="1"/>
  <c r="E73" i="1"/>
  <c r="D34" i="130"/>
  <c r="D31" i="76"/>
  <c r="C32" i="61"/>
  <c r="G32" i="61"/>
  <c r="D32" i="61"/>
  <c r="D30" i="76"/>
  <c r="C30" i="61"/>
  <c r="C31" i="61" s="1"/>
  <c r="C20" i="73"/>
  <c r="C19" i="73" s="1"/>
  <c r="C27" i="73" s="1"/>
  <c r="D27" i="73"/>
  <c r="D13" i="76" s="1"/>
  <c r="C61" i="111"/>
  <c r="C85" i="111" s="1"/>
  <c r="C61" i="108"/>
  <c r="D61" i="108"/>
  <c r="D85" i="108" s="1"/>
  <c r="D125" i="1"/>
  <c r="B30" i="76" s="1"/>
  <c r="D84" i="1"/>
  <c r="B13" i="76" s="1"/>
  <c r="E86" i="113"/>
  <c r="D86" i="113"/>
  <c r="C86" i="113"/>
  <c r="D63" i="113"/>
  <c r="D87" i="113" s="1"/>
  <c r="E35" i="3"/>
  <c r="E33" i="1" s="1"/>
  <c r="C63" i="113"/>
  <c r="E6" i="108"/>
  <c r="D40" i="116"/>
  <c r="C40" i="116"/>
  <c r="E44" i="79"/>
  <c r="D40" i="118"/>
  <c r="C55" i="84"/>
  <c r="D55" i="84"/>
  <c r="E13" i="84"/>
  <c r="E39" i="1" s="1"/>
  <c r="C35" i="122"/>
  <c r="C40" i="122" s="1"/>
  <c r="E108" i="108"/>
  <c r="E108" i="1" s="1"/>
  <c r="E50" i="122"/>
  <c r="E44" i="122"/>
  <c r="D40" i="124"/>
  <c r="D40" i="127"/>
  <c r="E8" i="126"/>
  <c r="I6" i="61"/>
  <c r="H4" i="61"/>
  <c r="G4" i="73"/>
  <c r="C147" i="113"/>
  <c r="D145" i="1"/>
  <c r="B31" i="76" s="1"/>
  <c r="D146" i="111"/>
  <c r="D146" i="3"/>
  <c r="C146" i="115"/>
  <c r="D146" i="115"/>
  <c r="D38" i="104"/>
  <c r="D61" i="112"/>
  <c r="E35" i="123"/>
  <c r="E40" i="123" s="1"/>
  <c r="E50" i="79"/>
  <c r="E20" i="1"/>
  <c r="E6" i="61" s="1"/>
  <c r="E15" i="1"/>
  <c r="E15" i="3"/>
  <c r="E135" i="1"/>
  <c r="I26" i="73"/>
  <c r="I27" i="73" s="1"/>
  <c r="E84" i="112"/>
  <c r="E151" i="112" s="1"/>
  <c r="I4" i="61"/>
  <c r="D19" i="98"/>
  <c r="F19" i="98"/>
  <c r="C61" i="1"/>
  <c r="D61" i="1"/>
  <c r="B12" i="76" s="1"/>
  <c r="C125" i="1"/>
  <c r="B24" i="76" s="1"/>
  <c r="E122" i="1"/>
  <c r="D145" i="108"/>
  <c r="D151" i="108" s="1"/>
  <c r="D61" i="111"/>
  <c r="D150" i="111" s="1"/>
  <c r="C125" i="111"/>
  <c r="C146" i="111" s="1"/>
  <c r="C125" i="112"/>
  <c r="C146" i="112" s="1"/>
  <c r="E125" i="112"/>
  <c r="D145" i="112"/>
  <c r="D146" i="112" s="1"/>
  <c r="G31" i="61"/>
  <c r="C89" i="1"/>
  <c r="D86" i="3"/>
  <c r="D125" i="3"/>
  <c r="E53" i="3"/>
  <c r="E68" i="3"/>
  <c r="E146" i="113"/>
  <c r="C63" i="114"/>
  <c r="C87" i="114" s="1"/>
  <c r="E8" i="3"/>
  <c r="E47" i="3"/>
  <c r="E58" i="3"/>
  <c r="E145" i="114"/>
  <c r="C86" i="115"/>
  <c r="C87" i="115" s="1"/>
  <c r="E86" i="115"/>
  <c r="C35" i="79"/>
  <c r="C40" i="79" s="1"/>
  <c r="D35" i="79"/>
  <c r="D40" i="79" s="1"/>
  <c r="E35" i="116"/>
  <c r="E35" i="79" s="1"/>
  <c r="E35" i="117"/>
  <c r="E40" i="117" s="1"/>
  <c r="E55" i="117"/>
  <c r="E35" i="118"/>
  <c r="C35" i="84"/>
  <c r="C40" i="84" s="1"/>
  <c r="D35" i="84"/>
  <c r="D40" i="84" s="1"/>
  <c r="E19" i="84"/>
  <c r="D35" i="120"/>
  <c r="D40" i="120" s="1"/>
  <c r="E50" i="126"/>
  <c r="E35" i="120"/>
  <c r="E50" i="84"/>
  <c r="E6" i="1"/>
  <c r="E44" i="120"/>
  <c r="E55" i="120" s="1"/>
  <c r="E10" i="84"/>
  <c r="E36" i="1" s="1"/>
  <c r="E91" i="114"/>
  <c r="E124" i="114" s="1"/>
  <c r="E146" i="114" s="1"/>
  <c r="E30" i="108"/>
  <c r="E29" i="113"/>
  <c r="E27" i="108" s="1"/>
  <c r="E32" i="3"/>
  <c r="E30" i="1" s="1"/>
  <c r="I21" i="61"/>
  <c r="I30" i="61" s="1"/>
  <c r="E126" i="1"/>
  <c r="D35" i="123"/>
  <c r="D40" i="123" s="1"/>
  <c r="E29" i="122"/>
  <c r="E35" i="124"/>
  <c r="E40" i="124" s="1"/>
  <c r="E8" i="122"/>
  <c r="D55" i="125"/>
  <c r="C35" i="127"/>
  <c r="C40" i="127" s="1"/>
  <c r="D35" i="128"/>
  <c r="D40" i="128" s="1"/>
  <c r="D35" i="129"/>
  <c r="D40" i="129" s="1"/>
  <c r="E61" i="95"/>
  <c r="D145" i="95"/>
  <c r="E135" i="3"/>
  <c r="D38" i="103"/>
  <c r="E55" i="127"/>
  <c r="E55" i="126" s="1"/>
  <c r="E36" i="122"/>
  <c r="E29" i="84"/>
  <c r="E55" i="118"/>
  <c r="E39" i="118" s="1"/>
  <c r="E36" i="3"/>
  <c r="E45" i="108"/>
  <c r="E56" i="108"/>
  <c r="H14" i="98"/>
  <c r="H19" i="98" s="1"/>
  <c r="I14" i="98"/>
  <c r="I19" i="98" s="1"/>
  <c r="D8" i="130"/>
  <c r="D51" i="130" s="1"/>
  <c r="D70" i="130" s="1"/>
  <c r="D21" i="131"/>
  <c r="E8" i="130"/>
  <c r="E51" i="130" s="1"/>
  <c r="E70" i="130" s="1"/>
  <c r="E124" i="95"/>
  <c r="E145" i="95" s="1"/>
  <c r="E84" i="95"/>
  <c r="G24" i="64"/>
  <c r="G24" i="63"/>
  <c r="C151" i="112"/>
  <c r="E14" i="84"/>
  <c r="E40" i="1" s="1"/>
  <c r="E34" i="108"/>
  <c r="E8" i="119"/>
  <c r="E71" i="108"/>
  <c r="E84" i="108" s="1"/>
  <c r="E13" i="108"/>
  <c r="C151" i="1"/>
  <c r="D85" i="112"/>
  <c r="D150" i="112"/>
  <c r="E45" i="84"/>
  <c r="E93" i="1" s="1"/>
  <c r="E44" i="119"/>
  <c r="E97" i="3"/>
  <c r="E35" i="125"/>
  <c r="E40" i="125" s="1"/>
  <c r="E55" i="125"/>
  <c r="E35" i="127"/>
  <c r="E19" i="122"/>
  <c r="E55" i="124"/>
  <c r="E19" i="79"/>
  <c r="E64" i="3"/>
  <c r="E63" i="114"/>
  <c r="E87" i="114" s="1"/>
  <c r="E22" i="3"/>
  <c r="E130" i="3"/>
  <c r="E77" i="1"/>
  <c r="E74" i="1" s="1"/>
  <c r="E67" i="1"/>
  <c r="H4" i="73"/>
  <c r="E27" i="112"/>
  <c r="E61" i="112" s="1"/>
  <c r="F51" i="130" l="1"/>
  <c r="F70" i="130" s="1"/>
  <c r="F8" i="130"/>
  <c r="C146" i="114"/>
  <c r="D151" i="111"/>
  <c r="D35" i="126"/>
  <c r="D40" i="126" s="1"/>
  <c r="C146" i="108"/>
  <c r="C151" i="108"/>
  <c r="D147" i="3"/>
  <c r="E86" i="3"/>
  <c r="D12" i="76"/>
  <c r="D32" i="76"/>
  <c r="E36" i="120"/>
  <c r="E40" i="120" s="1"/>
  <c r="C85" i="1"/>
  <c r="B8" i="76" s="1"/>
  <c r="G29" i="73"/>
  <c r="D26" i="76"/>
  <c r="E21" i="73"/>
  <c r="E19" i="73" s="1"/>
  <c r="E27" i="73" s="1"/>
  <c r="D19" i="76" s="1"/>
  <c r="E73" i="111"/>
  <c r="E71" i="111" s="1"/>
  <c r="E84" i="111" s="1"/>
  <c r="E151" i="111" s="1"/>
  <c r="E24" i="76"/>
  <c r="C150" i="108"/>
  <c r="C146" i="1"/>
  <c r="B26" i="76" s="1"/>
  <c r="E150" i="111"/>
  <c r="D29" i="73"/>
  <c r="H29" i="73"/>
  <c r="D6" i="76"/>
  <c r="D85" i="1"/>
  <c r="B14" i="76" s="1"/>
  <c r="D28" i="73"/>
  <c r="D30" i="73" s="1"/>
  <c r="C85" i="108"/>
  <c r="H32" i="61"/>
  <c r="D31" i="61"/>
  <c r="E12" i="76"/>
  <c r="I17" i="61"/>
  <c r="I31" i="61" s="1"/>
  <c r="E45" i="1"/>
  <c r="E8" i="61" s="1"/>
  <c r="E85" i="111"/>
  <c r="E97" i="1"/>
  <c r="I10" i="73" s="1"/>
  <c r="C150" i="112"/>
  <c r="E85" i="95"/>
  <c r="E55" i="79"/>
  <c r="D87" i="3"/>
  <c r="E146" i="112"/>
  <c r="E35" i="135"/>
  <c r="E40" i="135" s="1"/>
  <c r="E31" i="76"/>
  <c r="D7" i="76"/>
  <c r="E7" i="76" s="1"/>
  <c r="C28" i="73"/>
  <c r="C30" i="73" s="1"/>
  <c r="B6" i="76"/>
  <c r="E6" i="76" s="1"/>
  <c r="E13" i="76"/>
  <c r="E30" i="76"/>
  <c r="C150" i="111"/>
  <c r="D85" i="111"/>
  <c r="D150" i="108"/>
  <c r="D151" i="1"/>
  <c r="D146" i="1"/>
  <c r="B32" i="76" s="1"/>
  <c r="D150" i="1"/>
  <c r="C150" i="1"/>
  <c r="C87" i="113"/>
  <c r="E27" i="1"/>
  <c r="E9" i="73" s="1"/>
  <c r="E63" i="113"/>
  <c r="E87" i="113" s="1"/>
  <c r="E13" i="1"/>
  <c r="E7" i="73" s="1"/>
  <c r="I6" i="73"/>
  <c r="E40" i="122"/>
  <c r="E61" i="108"/>
  <c r="E85" i="108" s="1"/>
  <c r="E145" i="1"/>
  <c r="E34" i="1"/>
  <c r="E12" i="73" s="1"/>
  <c r="E87" i="115"/>
  <c r="D146" i="108"/>
  <c r="D151" i="112"/>
  <c r="E55" i="122"/>
  <c r="E6" i="73"/>
  <c r="E146" i="3"/>
  <c r="D37" i="76"/>
  <c r="E17" i="61"/>
  <c r="E71" i="1"/>
  <c r="E29" i="3"/>
  <c r="E125" i="113"/>
  <c r="E91" i="3"/>
  <c r="E85" i="112"/>
  <c r="E150" i="112"/>
  <c r="E35" i="119"/>
  <c r="E8" i="84"/>
  <c r="E36" i="119"/>
  <c r="E35" i="126"/>
  <c r="E40" i="127"/>
  <c r="E40" i="126" s="1"/>
  <c r="E92" i="108"/>
  <c r="E55" i="119"/>
  <c r="E55" i="84" s="1"/>
  <c r="E44" i="84"/>
  <c r="E36" i="118"/>
  <c r="E40" i="118" s="1"/>
  <c r="E151" i="108"/>
  <c r="E35" i="122"/>
  <c r="E87" i="3" l="1"/>
  <c r="E32" i="76"/>
  <c r="E39" i="84"/>
  <c r="E36" i="84"/>
  <c r="E26" i="76"/>
  <c r="E84" i="1"/>
  <c r="B19" i="76" s="1"/>
  <c r="E19" i="76" s="1"/>
  <c r="H30" i="73"/>
  <c r="D14" i="76"/>
  <c r="E14" i="76" s="1"/>
  <c r="I18" i="73"/>
  <c r="I28" i="73" s="1"/>
  <c r="D38" i="76" s="1"/>
  <c r="E63" i="3"/>
  <c r="E92" i="1"/>
  <c r="E125" i="1" s="1"/>
  <c r="E146" i="1" s="1"/>
  <c r="C10" i="106" s="1"/>
  <c r="D8" i="76"/>
  <c r="E8" i="76" s="1"/>
  <c r="G30" i="73"/>
  <c r="E18" i="73"/>
  <c r="E61" i="1"/>
  <c r="I32" i="61"/>
  <c r="E31" i="61"/>
  <c r="E32" i="61"/>
  <c r="E36" i="116"/>
  <c r="E39" i="79"/>
  <c r="B37" i="76"/>
  <c r="E37" i="76" s="1"/>
  <c r="E151" i="1"/>
  <c r="E147" i="113"/>
  <c r="E147" i="3" s="1"/>
  <c r="E125" i="3"/>
  <c r="E125" i="108"/>
  <c r="E35" i="84"/>
  <c r="E40" i="119"/>
  <c r="E40" i="84" s="1"/>
  <c r="E85" i="1" l="1"/>
  <c r="C9" i="106" s="1"/>
  <c r="E29" i="73"/>
  <c r="B20" i="76"/>
  <c r="D18" i="76"/>
  <c r="E28" i="73"/>
  <c r="E30" i="73" s="1"/>
  <c r="I29" i="73"/>
  <c r="D36" i="76"/>
  <c r="B18" i="76"/>
  <c r="E18" i="76" s="1"/>
  <c r="I30" i="73"/>
  <c r="E146" i="108"/>
  <c r="E150" i="108"/>
  <c r="E36" i="79"/>
  <c r="E40" i="116"/>
  <c r="E40" i="79" s="1"/>
  <c r="C11" i="106" l="1"/>
  <c r="C12" i="106" s="1"/>
  <c r="D20" i="76"/>
  <c r="E20" i="76" s="1"/>
  <c r="B38" i="76"/>
  <c r="E38" i="76" s="1"/>
  <c r="B36" i="76"/>
  <c r="E36" i="76" s="1"/>
  <c r="E150" i="1"/>
  <c r="C37" i="132" l="1"/>
</calcChain>
</file>

<file path=xl/sharedStrings.xml><?xml version="1.0" encoding="utf-8"?>
<sst xmlns="http://schemas.openxmlformats.org/spreadsheetml/2006/main" count="6401" uniqueCount="946">
  <si>
    <t>Beruházási (felhalmozási) kiadások előirányzata beruházásonként</t>
  </si>
  <si>
    <t>Felújítási kiadások előirányzata felújításonként</t>
  </si>
  <si>
    <t>Vállalkozási maradvány igénybevétele</t>
  </si>
  <si>
    <t>B E V É T E L E K</t>
  </si>
  <si>
    <t>Sor-szám</t>
  </si>
  <si>
    <t>Bevételi jogcím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</si>
  <si>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</si>
  <si>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</si>
  <si>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</si>
  <si>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</si>
  <si>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</si>
  <si>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</si>
  <si>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</si>
  <si>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</si>
  <si>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</si>
  <si>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</si>
  <si>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</si>
  <si>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</si>
  <si>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</si>
  <si>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</si>
  <si>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</si>
  <si>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</si>
  <si>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</si>
  <si>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</si>
  <si>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</si>
  <si>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</si>
  <si>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</si>
  <si>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</si>
  <si>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</si>
  <si>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</si>
  <si>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</si>
  <si>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</si>
  <si>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</si>
  <si>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</si>
  <si>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</si>
  <si>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K I A D Á S O K</t>
  </si>
  <si>
    <t>Személyi  juttatások</t>
  </si>
  <si>
    <t>Tartalékok</t>
  </si>
  <si>
    <t>Összesen</t>
  </si>
  <si>
    <t>Összesen:</t>
  </si>
  <si>
    <t>01</t>
  </si>
  <si>
    <t>Bevételek</t>
  </si>
  <si>
    <t>Kiadások</t>
  </si>
  <si>
    <t>Egyéb fejlesztési célú kiadások</t>
  </si>
  <si>
    <t>Általános tartalék</t>
  </si>
  <si>
    <t>Céltartalék</t>
  </si>
  <si>
    <t>02</t>
  </si>
  <si>
    <t>03</t>
  </si>
  <si>
    <t>04</t>
  </si>
  <si>
    <t>05</t>
  </si>
  <si>
    <t xml:space="preserve"> Ezer forintban !</t>
  </si>
  <si>
    <t>Megnevezés</t>
  </si>
  <si>
    <t>Személyi juttatások</t>
  </si>
  <si>
    <t>ÖSSZESEN:</t>
  </si>
  <si>
    <t>Beruházás  megnevezése</t>
  </si>
  <si>
    <t>Teljes költség</t>
  </si>
  <si>
    <t>Kivitelezés kezdési és befejezési éve</t>
  </si>
  <si>
    <t>Felújítás  megnevezése</t>
  </si>
  <si>
    <t>Sor-
szám</t>
  </si>
  <si>
    <t>3.1.</t>
  </si>
  <si>
    <t>3.2.</t>
  </si>
  <si>
    <t>3.3.</t>
  </si>
  <si>
    <t>3.4.</t>
  </si>
  <si>
    <t>5.1.</t>
  </si>
  <si>
    <t>5.2.</t>
  </si>
  <si>
    <t>5.3.</t>
  </si>
  <si>
    <t>6.1.</t>
  </si>
  <si>
    <t>6.2.</t>
  </si>
  <si>
    <t>7.1.</t>
  </si>
  <si>
    <t>7.2.</t>
  </si>
  <si>
    <t>1.1.</t>
  </si>
  <si>
    <t>1.2.</t>
  </si>
  <si>
    <t>1.3.</t>
  </si>
  <si>
    <t>1.4.</t>
  </si>
  <si>
    <t>1.6.</t>
  </si>
  <si>
    <t>1.7.</t>
  </si>
  <si>
    <t>2.1.</t>
  </si>
  <si>
    <t>2.2.</t>
  </si>
  <si>
    <t>2.3.</t>
  </si>
  <si>
    <t>2.4.</t>
  </si>
  <si>
    <t>2.5.</t>
  </si>
  <si>
    <t>Kiadások összesen:</t>
  </si>
  <si>
    <t>1.5</t>
  </si>
  <si>
    <t>1.8.</t>
  </si>
  <si>
    <t>1.9.</t>
  </si>
  <si>
    <t>1.10.</t>
  </si>
  <si>
    <t>1.11.</t>
  </si>
  <si>
    <t>2.6.</t>
  </si>
  <si>
    <t>1.12.</t>
  </si>
  <si>
    <t>2.7.</t>
  </si>
  <si>
    <t>30.</t>
  </si>
  <si>
    <t>Források</t>
  </si>
  <si>
    <t>Saját erő</t>
  </si>
  <si>
    <t>EU-s forrás</t>
  </si>
  <si>
    <t>Hitel</t>
  </si>
  <si>
    <t>Egyéb forrás</t>
  </si>
  <si>
    <t>Kiadások, költségek</t>
  </si>
  <si>
    <t>Források összesen:</t>
  </si>
  <si>
    <t>Dologi  kiadások</t>
  </si>
  <si>
    <t>Személyi jellegű</t>
  </si>
  <si>
    <t>Beruházások, beszerzések</t>
  </si>
  <si>
    <t>Szolgáltatások igénybe vétele</t>
  </si>
  <si>
    <t>Adminisztratív költségek</t>
  </si>
  <si>
    <t>- saját erőből központi támogatás</t>
  </si>
  <si>
    <t>Társfinanszírozás</t>
  </si>
  <si>
    <t>1.5.</t>
  </si>
  <si>
    <t>11.1.</t>
  </si>
  <si>
    <t>11.2.</t>
  </si>
  <si>
    <t>Költségvetési rendelet űrlapjainak összefüggései:</t>
  </si>
  <si>
    <t>1. sz. táblázat</t>
  </si>
  <si>
    <t>2. sz. táblázat</t>
  </si>
  <si>
    <t>3. sz. táblázat</t>
  </si>
  <si>
    <t>ELTÉRÉS</t>
  </si>
  <si>
    <t>Rövid lejáratú hitelek törlesztése</t>
  </si>
  <si>
    <t>Hosszú lejáratú hitelek törlesztése</t>
  </si>
  <si>
    <t>I. Működési célú bevételek és kiadások mérlege
(Önkormányzati szinten)</t>
  </si>
  <si>
    <t>II. Felhalmozási célú bevételek és kiadások mérlege
(Önkormányzati szinten)</t>
  </si>
  <si>
    <t>Költségvetési hiány:</t>
  </si>
  <si>
    <t>Költségvetési többlet:</t>
  </si>
  <si>
    <t>3.5.</t>
  </si>
  <si>
    <t>3.6.</t>
  </si>
  <si>
    <t xml:space="preserve">4. </t>
  </si>
  <si>
    <t>Közhatalmi bevételek</t>
  </si>
  <si>
    <t>5.4.</t>
  </si>
  <si>
    <t>5.5.</t>
  </si>
  <si>
    <t>5.6.</t>
  </si>
  <si>
    <t>5.7.</t>
  </si>
  <si>
    <t>5.8.</t>
  </si>
  <si>
    <t xml:space="preserve">7. </t>
  </si>
  <si>
    <t>8.1.</t>
  </si>
  <si>
    <t>8.2.</t>
  </si>
  <si>
    <t>Munkaadókat terhelő járulékok és szociális hozzájárulási adó</t>
  </si>
  <si>
    <t>Ellátottak pénzbeli juttatásai</t>
  </si>
  <si>
    <t>Egyéb működési célú kiadások</t>
  </si>
  <si>
    <t>1.13.</t>
  </si>
  <si>
    <t>Felújítások</t>
  </si>
  <si>
    <t>2.8.</t>
  </si>
  <si>
    <t>2.9.</t>
  </si>
  <si>
    <t>2.10.</t>
  </si>
  <si>
    <t>Értékpapír vásárlása, visszavásárlása</t>
  </si>
  <si>
    <t>Forgatási célú belföldi, külföldi értékpapírok vásárlása</t>
  </si>
  <si>
    <t>Betét elhelyezése</t>
  </si>
  <si>
    <t>Hitelek törlesztése</t>
  </si>
  <si>
    <t>Befektetési célú belföldi, külföldi értékpapírok vásárlása</t>
  </si>
  <si>
    <t>Feladat megnevezése</t>
  </si>
  <si>
    <t>Költségvetési szerv megnevezése</t>
  </si>
  <si>
    <t>Száma</t>
  </si>
  <si>
    <t>Központi költségvetéssel szemben fennálló tartozás</t>
  </si>
  <si>
    <t>Elkülönített állami pénzalapokkal szembeni tartozás</t>
  </si>
  <si>
    <t>TB alapokkal szembeni tartozás</t>
  </si>
  <si>
    <t>Tartozásállomány önkormányzatok és intézmények felé</t>
  </si>
  <si>
    <t xml:space="preserve">   Költségvetési maradvány igénybevétele </t>
  </si>
  <si>
    <t xml:space="preserve">   Vállalkozási maradvány igénybevétele </t>
  </si>
  <si>
    <t>Beruházások</t>
  </si>
  <si>
    <t>Ezer forintban</t>
  </si>
  <si>
    <t>8.3.</t>
  </si>
  <si>
    <t>Egyéb felhalmozási kiadások</t>
  </si>
  <si>
    <t xml:space="preserve">   Betét visszavonásából származó bevétel </t>
  </si>
  <si>
    <t xml:space="preserve">   Egyéb belső finanszírozási bevételek</t>
  </si>
  <si>
    <t xml:space="preserve">Dologi kiadások </t>
  </si>
  <si>
    <t>Kölcsön törlesztése</t>
  </si>
  <si>
    <t>Tárgyévi  hiány:</t>
  </si>
  <si>
    <t>Tárgyévi  többlet:</t>
  </si>
  <si>
    <t>Költségvetési maradvány igénybevétele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</si>
  <si>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</si>
  <si>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</si>
  <si>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</si>
  <si>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</si>
  <si>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Hiány külső finanszírozásának bevételei (20+…+24 )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</si>
  <si>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</si>
  <si>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</si>
  <si>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</si>
  <si>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</si>
  <si>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</si>
  <si>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Hiány belső finanszírozás bevételei ( 14+…+18)</t>
  </si>
  <si>
    <t>Kiadási jogcím</t>
  </si>
  <si>
    <t>Eredeti előirányzat</t>
  </si>
  <si>
    <t>* Amennyiben több projekt megvalósítása történi egy időben akkor azokat külön-külön, projektenként be kell mutatni!</t>
  </si>
  <si>
    <t>Évenkénti üteme</t>
  </si>
  <si>
    <t>Összes bevétel,
kiadás</t>
  </si>
  <si>
    <t>Támogatási szerződés szerinti bevételek, kiadások</t>
  </si>
  <si>
    <t>Módosított előirányzat</t>
  </si>
  <si>
    <t>Teljesítés</t>
  </si>
  <si>
    <t>Eredeti</t>
  </si>
  <si>
    <t>Módosított</t>
  </si>
  <si>
    <t>31.</t>
  </si>
  <si>
    <t>Kötelezettség
jogcíme</t>
  </si>
  <si>
    <t>Kötelezettség- 
vállalás 
éve</t>
  </si>
  <si>
    <t>Összes vállalt kötelezettség</t>
  </si>
  <si>
    <t>Kötelezettségek a következő években</t>
  </si>
  <si>
    <t>Még fennálló kötelezettség</t>
  </si>
  <si>
    <t>Működési célú
hiteltörlesztés (tőke+kamat)</t>
  </si>
  <si>
    <t>............................</t>
  </si>
  <si>
    <t>Beruházás feladatonként</t>
  </si>
  <si>
    <t>Felújítás célonként</t>
  </si>
  <si>
    <t>Egyéb</t>
  </si>
  <si>
    <t xml:space="preserve">Hitel, kölcsön </t>
  </si>
  <si>
    <t>Kölcsön-
nyújtás
éve</t>
  </si>
  <si>
    <t xml:space="preserve">Lejárat
éve </t>
  </si>
  <si>
    <t>Hitel, kölcsön állomány december 31-én</t>
  </si>
  <si>
    <t xml:space="preserve">Rövid lejáratú </t>
  </si>
  <si>
    <t>Hosszú lejáratú</t>
  </si>
  <si>
    <t>Ezer forintban!</t>
  </si>
  <si>
    <t xml:space="preserve">Adósságállomány 
eszközök szerint </t>
  </si>
  <si>
    <t>Nem lejárt</t>
  </si>
  <si>
    <t>Lejárt</t>
  </si>
  <si>
    <t>Nem lejárt, lejárt összes tartozás</t>
  </si>
  <si>
    <t>1-90 nap közötti</t>
  </si>
  <si>
    <t>91-180 nap közötti</t>
  </si>
  <si>
    <t>181-360 nap közötti</t>
  </si>
  <si>
    <t>360 napon 
túli</t>
  </si>
  <si>
    <t>Összes lejárt tartozás</t>
  </si>
  <si>
    <t>I. Belföldi hitelezők</t>
  </si>
  <si>
    <t>Adóhatósággal szembeni tartozások</t>
  </si>
  <si>
    <t>Szállítói tartozás</t>
  </si>
  <si>
    <t>Egyéb adósság</t>
  </si>
  <si>
    <t>Belföldi összesen:</t>
  </si>
  <si>
    <t>II. Külföldi hitelezők</t>
  </si>
  <si>
    <t>Külföldi szállítók</t>
  </si>
  <si>
    <t>Külföldi összesen:</t>
  </si>
  <si>
    <t>Adósságállomány mindösszesen:</t>
  </si>
  <si>
    <t>Tervezett</t>
  </si>
  <si>
    <t>Tényleges</t>
  </si>
  <si>
    <t>Ellátottak térítési díjának méltányosságból történő elengedése</t>
  </si>
  <si>
    <t>Ellátottak kártérítésének méltányosságból történő elengedése</t>
  </si>
  <si>
    <t>Lakosság részére lakásépítéshez nyújtott kölcsön elengedése</t>
  </si>
  <si>
    <t>Lakosság részére lakásfelújításhoz nyújtott kölcsön elengedése</t>
  </si>
  <si>
    <t>Helyi adóból biztosított kedvezmény, mentesség összesen</t>
  </si>
  <si>
    <t xml:space="preserve">-ebből:            Építményadó </t>
  </si>
  <si>
    <t xml:space="preserve">Iparűzési adó állandó jelleggel végzett iparűzési tevékenység után </t>
  </si>
  <si>
    <t>Gépjárműadóból biztosított kedvezmény, mentesség</t>
  </si>
  <si>
    <t>Egyéb kedvezmény</t>
  </si>
  <si>
    <t>Egyéb kölcsön elengedése</t>
  </si>
  <si>
    <t>Támogatott szervezet neve</t>
  </si>
  <si>
    <t>Támogatás célja</t>
  </si>
  <si>
    <t>32.</t>
  </si>
  <si>
    <t>33.</t>
  </si>
  <si>
    <t>Adatok: ezer forintban!</t>
  </si>
  <si>
    <t>ESZKÖZÖK</t>
  </si>
  <si>
    <t>Sorszám</t>
  </si>
  <si>
    <t>állományi érték</t>
  </si>
  <si>
    <t>01.</t>
  </si>
  <si>
    <t>02.</t>
  </si>
  <si>
    <t>03.</t>
  </si>
  <si>
    <t>04.</t>
  </si>
  <si>
    <t>05.</t>
  </si>
  <si>
    <t>06.</t>
  </si>
  <si>
    <t>07.</t>
  </si>
  <si>
    <t>08.</t>
  </si>
  <si>
    <t>09.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</si>
  <si>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</si>
  <si>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</si>
  <si>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</si>
  <si>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</si>
  <si>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</si>
  <si>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</si>
  <si>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</si>
  <si>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</si>
  <si>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</si>
  <si>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</si>
  <si>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</si>
  <si>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</si>
  <si>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</si>
  <si>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</si>
  <si>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</si>
  <si>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</si>
  <si>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</si>
  <si>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</si>
  <si>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</si>
  <si>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</si>
  <si>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</si>
  <si>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</si>
  <si>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</si>
  <si>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</si>
  <si>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</si>
  <si>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</si>
  <si>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</si>
  <si>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</si>
  <si>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</si>
  <si>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VAGYONKIMUTATÁS
a könyvviteli mérlegben értékkel szereplő forrásokról</t>
  </si>
  <si>
    <t>FORRÁSOK</t>
  </si>
  <si>
    <t>Mennyiség
(db)</t>
  </si>
  <si>
    <t>Értéke
(E Ft)</t>
  </si>
  <si>
    <t>Gazdálkodó szervezet megnevezése</t>
  </si>
  <si>
    <t>Részesedés mértéke (%-ban)</t>
  </si>
  <si>
    <t>Részesedés összege (Ft-ban)</t>
  </si>
  <si>
    <t>Működésből származó kötelezettségek összege XII. 31-én
 (Ft-ban)</t>
  </si>
  <si>
    <t xml:space="preserve">       ÖSSZESEN:</t>
  </si>
  <si>
    <r>
      <t xml:space="preserve"> </t>
    </r>
    <r>
      <rPr>
        <sz val="10"/>
        <rFont val="Times New Roman CE"/>
        <family val="1"/>
        <charset val="238"/>
      </rPr>
      <t>Bankszámlák egyenlege</t>
    </r>
  </si>
  <si>
    <r>
      <t xml:space="preserve"> </t>
    </r>
    <r>
      <rPr>
        <sz val="10"/>
        <rFont val="Times New Roman CE"/>
        <family val="1"/>
        <charset val="238"/>
      </rPr>
      <t>Pénztárak és betétkönyvek egyenlege</t>
    </r>
  </si>
  <si>
    <t>Bevételek   ( + )</t>
  </si>
  <si>
    <t>Kiadások    ( - )</t>
  </si>
  <si>
    <t>Költségvetési szerv neve</t>
  </si>
  <si>
    <t>Önkormányzat működési támogatásai (1.1.+…+.1.6.)</t>
  </si>
  <si>
    <t>Helyi önkormányzatok működésének általános támogatása</t>
  </si>
  <si>
    <t>Önkormányzatok egyes köznevelési feladatainak támogatása</t>
  </si>
  <si>
    <t>Önkormányzatok szociális és gyermekjóléti feladatainak támogatása</t>
  </si>
  <si>
    <t>Önkormányzatok kulturális feladatainak támogatása</t>
  </si>
  <si>
    <t>Helyi önkormányzatok kiegészítő támogatásai</t>
  </si>
  <si>
    <t>Működési célú támogatások államháztartáson belülről (2.1.+…+.2.5.)</t>
  </si>
  <si>
    <t>Elvonások és befizetések bevételei</t>
  </si>
  <si>
    <t xml:space="preserve">Működési célú garancia- és kezességvállalásból megtérülések </t>
  </si>
  <si>
    <t xml:space="preserve">Működési célú visszatérítendő támogatások, kölcsönök visszatérülése </t>
  </si>
  <si>
    <t>Működési célú visszatérítendő támogatások, kölcsönök igénybevétele</t>
  </si>
  <si>
    <t xml:space="preserve">Egyéb működési célú támogatások bevételei </t>
  </si>
  <si>
    <t>2.5.-ből EU-s támogatás</t>
  </si>
  <si>
    <t>Felhalmozási célú támogatások államháztartáson belülről (3.1.+…+3.5.)</t>
  </si>
  <si>
    <t>Felhalmozási célú önkormányzati támogatások</t>
  </si>
  <si>
    <t>Felhalmozási célú garancia- és kezességvállalásból megtérülések</t>
  </si>
  <si>
    <t>Felhalmozási célú visszatérítendő támogatások, kölcsönök visszatérülése</t>
  </si>
  <si>
    <t>Felhalmozási célú visszatérítendő támogatások, kölcsönök igénybevétele</t>
  </si>
  <si>
    <t>Egyéb felhalmozási célú támogatások bevételei</t>
  </si>
  <si>
    <t>3.5.-ből EU-s támogatás</t>
  </si>
  <si>
    <t>4.1.</t>
  </si>
  <si>
    <t>4.2.</t>
  </si>
  <si>
    <t>4.3.</t>
  </si>
  <si>
    <t>Egyéb közhatalmi bevételek</t>
  </si>
  <si>
    <t>Működési bevételek (5.1.+…+ 5.10.)</t>
  </si>
  <si>
    <t>Készletértékesítés ellenértéke</t>
  </si>
  <si>
    <t>Szolgáltatások ellenértéke</t>
  </si>
  <si>
    <t>Közvetített szolgáltatások értéke</t>
  </si>
  <si>
    <t>Tulajdonosi bevételek</t>
  </si>
  <si>
    <t>Ellátási díjak</t>
  </si>
  <si>
    <t xml:space="preserve">Kiszámlázott általános forgalmi adó </t>
  </si>
  <si>
    <t>Általános forgalmi adó visszatérítése</t>
  </si>
  <si>
    <t>Kamatbevételek</t>
  </si>
  <si>
    <t>5.9.</t>
  </si>
  <si>
    <t>Egyéb pénzügyi műveletek bevételei</t>
  </si>
  <si>
    <t>5.10.</t>
  </si>
  <si>
    <t>Egyéb működési bevételek</t>
  </si>
  <si>
    <t>Felhalmozási bevételek (6.1.+…+6.5.)</t>
  </si>
  <si>
    <t>Immateriális javak értékesítése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</si>
  <si>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</si>
  <si>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</si>
  <si>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</si>
  <si>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</si>
  <si>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</si>
  <si>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</si>
  <si>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</si>
  <si>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>Működési célú átvett pénzeszközök (7.1. + … + 7.3.)</t>
  </si>
  <si>
    <t>Működési célú garancia- és kezességvállalásból megtérülések ÁH-n kívülről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</si>
  <si>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</si>
  <si>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</si>
  <si>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</si>
  <si>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</si>
  <si>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</si>
  <si>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Felhalmozási célú átvett pénzeszközök (8.1.+8.2.+8.3.)</t>
  </si>
  <si>
    <t>Felhalm. célú garancia- és kezességvállalásból megtérülések ÁH-n kívülről</t>
  </si>
  <si>
    <t>Felhalm. célú visszatérítendő támogatások, kölcsönök visszatér. ÁH-n kívülről</t>
  </si>
  <si>
    <t>Egyéb felhalmozási célú átvett pénzeszköz</t>
  </si>
  <si>
    <t>8.4.</t>
  </si>
  <si>
    <t>8.3.-ból EU-s támogatás (közvetlen)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</si>
  <si>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</si>
  <si>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</si>
  <si>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</si>
  <si>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</si>
  <si>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</si>
  <si>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</si>
  <si>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</si>
  <si>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</si>
  <si>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 Rövid lejáratú  hitelek, kölcsönök felvétele</t>
  </si>
  <si>
    <t xml:space="preserve">   11.</t>
  </si>
  <si>
    <t>Belföldi értékpapírok bevételei (11.1. +…+ 11.4.)</t>
  </si>
  <si>
    <t>Forgatási célú belföldi értékpapírok beváltása,  értékesítése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</si>
  <si>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</si>
  <si>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</si>
  <si>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</si>
  <si>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</si>
  <si>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</si>
  <si>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</si>
  <si>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</si>
  <si>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</si>
  <si>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</si>
  <si>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</si>
  <si>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</si>
  <si>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</si>
  <si>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</si>
  <si>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</si>
  <si>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</si>
  <si>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</si>
  <si>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</si>
  <si>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</si>
  <si>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</si>
  <si>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</si>
  <si>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</si>
  <si>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</si>
  <si>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</si>
  <si>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</si>
  <si>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</si>
  <si>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</si>
  <si>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</si>
  <si>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</si>
  <si>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</si>
  <si>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</si>
  <si>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</si>
  <si>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</si>
  <si>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FINANSZÍROZÁSI BEVÉTELEK ÖSSZESEN: (10. + … +15.)</t>
  </si>
  <si>
    <t xml:space="preserve">    17.</t>
  </si>
  <si>
    <t>KÖLTSÉGVETÉSI ÉS FINANSZÍROZÁSI BEVÉTELEK ÖSSZESEN: (9+16)</t>
  </si>
  <si>
    <t>A</t>
  </si>
  <si>
    <t>B</t>
  </si>
  <si>
    <t>C</t>
  </si>
  <si>
    <t>D</t>
  </si>
  <si>
    <t>E</t>
  </si>
  <si>
    <t xml:space="preserve">   Rövid lejáratú  hitelek, kölcsönök felvétele</t>
  </si>
  <si>
    <r>
      <t xml:space="preserve">   Működési költségvetés kiadásai </t>
    </r>
    <r>
      <rPr>
        <sz val="8"/>
        <rFont val="Times New Roman CE"/>
        <charset val="238"/>
      </rPr>
      <t>(1.1+…+1.5.)</t>
    </r>
  </si>
  <si>
    <t xml:space="preserve"> - az 1.5-ből: - Elvonások és befizetések</t>
  </si>
  <si>
    <t xml:space="preserve">   - Garancia- és kezességvállalásból kifizetés ÁH-n belülre</t>
  </si>
  <si>
    <t xml:space="preserve">   -Visszatérítendő támogatások, kölcsönök nyújtása ÁH-n belülre</t>
  </si>
  <si>
    <t xml:space="preserve">   - Visszatérítendő támogatások, kölcsönök törlesztése ÁH-n belülre</t>
  </si>
  <si>
    <t xml:space="preserve">   - Egyéb működési célú támogatások ÁH-n belülre</t>
  </si>
  <si>
    <t xml:space="preserve">   - Garancia és kezességvállalásból kifizetés ÁH-n kívülre</t>
  </si>
  <si>
    <t xml:space="preserve">   - Visszatérítendő támogatások, kölcsönök nyújtása ÁH-n kívülre</t>
  </si>
  <si>
    <t xml:space="preserve">   - Árkiegészítések, ártámogatások</t>
  </si>
  <si>
    <t>1.14.</t>
  </si>
  <si>
    <t xml:space="preserve">   - Kamattámogatások</t>
  </si>
  <si>
    <t>1.15.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</si>
  <si>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</si>
  <si>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</si>
  <si>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2.1.-ből EU-s forrásból megvalósuló beruházás</t>
  </si>
  <si>
    <t>2.3.-ból EU-s forrásból megvalósuló felújítás</t>
  </si>
  <si>
    <t>2.5.-ből        - Garancia- és kezességvállalásból kifizetés ÁH-n belülre</t>
  </si>
  <si>
    <t xml:space="preserve">   - Visszatérítendő támogatások, kölcsönök nyújtása ÁH-n belülre</t>
  </si>
  <si>
    <t xml:space="preserve">   - Egyéb felhalmozási célú támogatások ÁH-n belülre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</si>
  <si>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</si>
  <si>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</si>
  <si>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</si>
  <si>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</si>
  <si>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</si>
  <si>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</si>
  <si>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Tartalékok (3.1.+3.2.)</t>
  </si>
  <si>
    <t>KÖLTSÉGVETÉSI KIADÁSOK ÖSSZESEN (1+2+3)</t>
  </si>
  <si>
    <t>Hitel-, kölcsöntörlesztés államháztartáson kívülre (5.1. + … + 5.3.)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</si>
  <si>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</si>
  <si>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</si>
  <si>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</si>
  <si>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>Belföldi értékpapírok kiadásai (6.1. + … + 6.4.)</t>
  </si>
  <si>
    <t xml:space="preserve">   Forgatási célú belföldi értékpapírok vásárlása</t>
  </si>
  <si>
    <t xml:space="preserve">   Forgatási célú belföldi értékpapírok beváltása</t>
  </si>
  <si>
    <t xml:space="preserve">   Befektetési célú belföldi értékpapírok vásárlása</t>
  </si>
  <si>
    <t xml:space="preserve">   Befektetési célú belföldi értékpapírok beváltása</t>
  </si>
  <si>
    <t>Belföldi finanszírozás kiadásai (7.1. + … + 7.4.)</t>
  </si>
  <si>
    <t>Államháztartáson belüli megelőlegezések folyósítása</t>
  </si>
  <si>
    <t>Államháztartáson belüli megelőlegezések visszafizetése</t>
  </si>
  <si>
    <t xml:space="preserve"> Pénzeszközök betétként elhelyezése </t>
  </si>
  <si>
    <t xml:space="preserve"> Pénzügyi lízing kiadásai</t>
  </si>
  <si>
    <t>Külföldi finanszírozás kiadásai (6.1. + … + 6.4.)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</si>
  <si>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</si>
  <si>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</si>
  <si>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</si>
  <si>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 xml:space="preserve"> Külföldi hitelek, kölcsönök törlesztése</t>
  </si>
  <si>
    <t>FINANSZÍROZÁSI KIADÁSOK ÖSSZESEN: (5.+…+8.)</t>
  </si>
  <si>
    <t>KIADÁSOK ÖSSZESEN: (4+9)</t>
  </si>
  <si>
    <t>KÖLTSÉGVETÉSI, FINANSZÍROZÁSI BEVÉTELEK ÉS KIADÁSOK EGYENLEGE</t>
  </si>
  <si>
    <t>Költségvetési hiány, többlet ( költségvetési bevételek 9. sor - költségvetési kiadások 4. sor) (+/-)</t>
  </si>
  <si>
    <t>Finanszírozási bevételek, kiadások egyenlege (finanszírozási bevételek 16. sor - finanszírozási kiadások 9. sor) (+/-)</t>
  </si>
  <si>
    <t>Önkormányzatok működési támogatásai</t>
  </si>
  <si>
    <t>Működési célú támogatások államháztartáson belülről</t>
  </si>
  <si>
    <t>2.-ból EU-s támogatás</t>
  </si>
  <si>
    <t>Működési célú átvett pénzeszközök</t>
  </si>
  <si>
    <t>Költségvetési bevételek összesen (1.+2.+4.+5.+7.+…+12.)</t>
  </si>
  <si>
    <t>Hiány belső finanszírozásának bevételei (15.+…+18. )</t>
  </si>
  <si>
    <t xml:space="preserve">Hiány külső finanszírozásának bevételei (20.+…+21.) </t>
  </si>
  <si>
    <t xml:space="preserve">   Likviditási célú hitelek, kölcsönök felvétele</t>
  </si>
  <si>
    <t xml:space="preserve">   Értékpapírok bevételei</t>
  </si>
  <si>
    <t>Működési célú finanszírozási bevételek összesen (14.+19.)</t>
  </si>
  <si>
    <t>BEVÉTEL ÖSSZESEN (13.+22.)</t>
  </si>
  <si>
    <t>Költségvetési kiadások összesen (1.+...+12.)</t>
  </si>
  <si>
    <t>Likviditási célú hitelek törlesztése</t>
  </si>
  <si>
    <t>Működési célú finanszírozási kiadások összesen (14.+...+21.)</t>
  </si>
  <si>
    <t>KIADÁSOK ÖSSZESEN (13.+22.)</t>
  </si>
  <si>
    <t>Felhalmozási célú támogatások államháztartáson belülről</t>
  </si>
  <si>
    <t>1.-ből EU-s támogatás</t>
  </si>
  <si>
    <t>Felhalmozási bevételek</t>
  </si>
  <si>
    <t>Felhalmozási célú átvett pénzeszközök átvétele</t>
  </si>
  <si>
    <t>4.-ből EU-s támogatás (közvetlen)</t>
  </si>
  <si>
    <t>Egyéb felhalmozási célú bevételek</t>
  </si>
  <si>
    <t>Költségvetési bevételek összesen: (1.+3.+4.+6.+…+11.)</t>
  </si>
  <si>
    <t>Felhalmozási célú finanszírozási bevételek összesen (13.+19.)</t>
  </si>
  <si>
    <t>BEVÉTEL ÖSSZESEN (12+25)</t>
  </si>
  <si>
    <t>F</t>
  </si>
  <si>
    <t>G</t>
  </si>
  <si>
    <t>H</t>
  </si>
  <si>
    <t>I</t>
  </si>
  <si>
    <t>1.-ből EU-s forrásból megvalósuló beruházás</t>
  </si>
  <si>
    <t>3.-ból EU-s forrásból megvalósuló felújítás</t>
  </si>
  <si>
    <t>Költségvetési kiadások összesen: (1.+3.+5.+...+11.)</t>
  </si>
  <si>
    <t>Pénzügyi lízing kiadásai</t>
  </si>
  <si>
    <t>KIADÁSOK ÖSSZESEN (12+25)</t>
  </si>
  <si>
    <t>Felhalmozási célú finanszírozási kiadások összesen (13.+...+24.)</t>
  </si>
  <si>
    <t>1. sz. melléklet Kiadások táblázat C. oszlop 9 sora =</t>
  </si>
  <si>
    <t>1. sz. melléklet Kiadások táblázat D. oszlop 9 sora =</t>
  </si>
  <si>
    <t>1. sz. melléklet Kiadások táblázat E. oszlop 9 sora =</t>
  </si>
  <si>
    <t>1. sz. melléklet Bevételek táblázat C. oszlop 9 sora =</t>
  </si>
  <si>
    <t>2.1. számú melléklet C. oszlop 13. sor + 2.2. számú melléklet C. oszlop 12. sor</t>
  </si>
  <si>
    <t>1. sz. melléklet Bevételek táblázat C. oszlop 16 sora =</t>
  </si>
  <si>
    <t>2.1. számú melléklet C. oszlop 22. sor + 2.2. számú melléklet C. oszlop 25. sor</t>
  </si>
  <si>
    <t>1. sz. melléklet Bevételek táblázat C. oszlop 17 sora =</t>
  </si>
  <si>
    <t>2.1. számú melléklet C. oszlop 23. sor + 2.2. számú melléklet C. oszlop 26. sor</t>
  </si>
  <si>
    <t>1. sz. melléklet Bevételek táblázat D. oszlop 9 sora =</t>
  </si>
  <si>
    <t>1. sz. melléklet Bevételek táblázat D. oszlop 16 sora =</t>
  </si>
  <si>
    <t>1. sz. melléklet Bevételek táblázat D. oszlop 17 sora =</t>
  </si>
  <si>
    <t>1. sz. melléklet Bevételek táblázat E. oszlop 9 sora =</t>
  </si>
  <si>
    <t>1. sz. melléklet Bevételek táblázat E. oszlop 16 sora =</t>
  </si>
  <si>
    <t>1. sz. melléklet Bevételek táblázat E. oszlop 17 sora =</t>
  </si>
  <si>
    <t>2.1. számú melléklet D. oszlop 13. sor + 2.2. számú melléklet D. oszlop 12. sor</t>
  </si>
  <si>
    <t>2.1. számú melléklet D. oszlop 22. sor + 2.2. számú melléklet D. oszlop 25. sor</t>
  </si>
  <si>
    <t>2.1. számú melléklet D. oszlop 23. sor + 2.2. számú melléklet D. oszlop 26. sor</t>
  </si>
  <si>
    <t>2.1. számú melléklet E. oszlop 13. sor + 2.2. számú melléklet E. oszlop 12. sor</t>
  </si>
  <si>
    <t>2.1. számú melléklet E. oszlop 22. sor + 2.2. számú melléklet E. oszlop 25. sor</t>
  </si>
  <si>
    <t>2.1. számú melléklet E. oszlop 23. sor + 2.2. számú melléklet E. oszlop 26. sor</t>
  </si>
  <si>
    <t>1. sz. melléklet Kiadások táblázat C. oszlop 4 sora =</t>
  </si>
  <si>
    <t>1. sz. melléklet Kiadások táblázat C. oszlop 10 sora =</t>
  </si>
  <si>
    <t>1. sz. melléklet Kiadások táblázat D. oszlop 4 sora =</t>
  </si>
  <si>
    <t>1. sz. melléklet Kiadások táblázat D. oszlop 10 sora =</t>
  </si>
  <si>
    <t>1. sz. melléklet Kiadások táblázat E. oszlop 4 sora =</t>
  </si>
  <si>
    <t>1. sz. melléklet Kiadások táblázat E. oszlop 10 sora =</t>
  </si>
  <si>
    <t>2.1. számú melléklet G. oszlop 13. sor + 2.2. számú melléklet G. oszlop 12. sor</t>
  </si>
  <si>
    <t>2.1. számú melléklet G. oszlop 22. sor + 2.2. számú melléklet G. oszlop 25. sor</t>
  </si>
  <si>
    <t>2.1. számú melléklet G. oszlop 23. sor + 2.2. számú melléklet G. oszlop 26. sor</t>
  </si>
  <si>
    <t>2.1. számú melléklet H. oszlop 23. sor + 2.2. számú melléklet H. oszlop 26. sor</t>
  </si>
  <si>
    <t>2.1. számú melléklet H. oszlop 22. sor + 2.2. számú melléklet H. oszlop 25. sor</t>
  </si>
  <si>
    <t>2.1. számú melléklet I. oszlop 23. sor + 2.2. számú melléklet I. oszlop 26. sor</t>
  </si>
  <si>
    <t>2.1. számú melléklet I. oszlop 22. sor + 2.2. számú melléklet I. oszlop 25. sor</t>
  </si>
  <si>
    <t>2.1. számú melléklet H. oszlop 13. sor + 2.2. számú melléklet H. oszlop 12. sor</t>
  </si>
  <si>
    <t>2.1. számú melléklet I. oszlop 13. sor + 2.2. számú melléklet I. oszlop 12. sor</t>
  </si>
  <si>
    <t>G=(D+F)</t>
  </si>
  <si>
    <t>J</t>
  </si>
  <si>
    <t>K</t>
  </si>
  <si>
    <t>L=(J+K)</t>
  </si>
  <si>
    <t>M=(L/C)</t>
  </si>
  <si>
    <t>Feladat
megnevezése</t>
  </si>
  <si>
    <t xml:space="preserve"> 10.</t>
  </si>
  <si>
    <t>BEVÉTELEK ÖSSZESEN: (9+16)</t>
  </si>
  <si>
    <t>Felhalm. célú visszatérítendő tám., kölcsönök visszatér. ÁH-n kívülről</t>
  </si>
  <si>
    <t>Hitel-, kölcsöntörlesztés államháztartáson kívülre (5.1.+…+5.3.)</t>
  </si>
  <si>
    <t>Külföldi finanszírozás kiadásai (8.1. + … + 8.4.)</t>
  </si>
  <si>
    <t>Feladat 
megnevezése</t>
  </si>
  <si>
    <t>Működési bevételek (1.1.+…+1.10.)</t>
  </si>
  <si>
    <t>Kiszámlázott általános forgalmi adó</t>
  </si>
  <si>
    <t>Általános forgalmi adó visszatérülése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</si>
  <si>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</si>
  <si>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</si>
  <si>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</si>
  <si>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>Felhalmozási célú támogatások államháztartáson belülről (4.1.+4.2.)</t>
  </si>
  <si>
    <t>Egyéb felhalmozási célú támogatások bevételei államháztartáson belülről</t>
  </si>
  <si>
    <t>Felhalmozási bevételek (5.1.+…+5.3.)</t>
  </si>
  <si>
    <t>Felhalmozási célú átvett pénzeszközök</t>
  </si>
  <si>
    <t>Költségvetési bevételek összesen (1.+…+7.)</t>
  </si>
  <si>
    <t>Finanszírozási bevételek (9.1.+…+9.3.)</t>
  </si>
  <si>
    <t>9.1.</t>
  </si>
  <si>
    <t>9.2.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</si>
  <si>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</si>
  <si>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</si>
  <si>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</si>
  <si>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</si>
  <si>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</si>
  <si>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KIADÁSOK ÖSSZESEN: (1.+2.)</t>
  </si>
  <si>
    <t>Működési célú visszatérítendő támogatások kölcsönök visszatér. ÁH-n kívülről</t>
  </si>
  <si>
    <t>Felhalm. célú visszatérítendő támogatások kölcsönök visszatér. ÁH-n kívülről</t>
  </si>
  <si>
    <r>
      <t xml:space="preserve">Működési költségvetés kiadásai </t>
    </r>
    <r>
      <rPr>
        <sz val="8"/>
        <rFont val="Times New Roman CE"/>
        <charset val="238"/>
      </rPr>
      <t>(1.1+…+1.5.)</t>
    </r>
  </si>
  <si>
    <r>
      <t xml:space="preserve">Felhalmozási költségvetés kiadásai </t>
    </r>
    <r>
      <rPr>
        <sz val="8"/>
        <rFont val="Times New Roman CE"/>
        <charset val="238"/>
      </rPr>
      <t>(2.1.+2.3.+2.5.)</t>
    </r>
  </si>
  <si>
    <t>Hosszú lejáratú hitelek, kölcsönök törlesztése</t>
  </si>
  <si>
    <t>Likviditási célú hitelek, kölcsönök törlesztése pénzügyi vállalkozásnak</t>
  </si>
  <si>
    <t>Rövid lejáratú hitelek, kölcsönök törlesztése</t>
  </si>
  <si>
    <t>Forgatási célú belföldi értékpapírok vásárlása</t>
  </si>
  <si>
    <t>Forgatási célú belföldi értékpapírok beváltása</t>
  </si>
  <si>
    <t>Befektetési célú belföldi értékpapírok vásárlása</t>
  </si>
  <si>
    <t>Befektetési célú belföldi értékpapírok beváltása</t>
  </si>
  <si>
    <t xml:space="preserve">Pénzeszközök betétként elhelyezése </t>
  </si>
  <si>
    <t xml:space="preserve">B </t>
  </si>
  <si>
    <t>H=(D+…+G)</t>
  </si>
  <si>
    <t>I=(C+H)</t>
  </si>
  <si>
    <t xml:space="preserve"> I. Immateriális javak </t>
  </si>
  <si>
    <t>II. Tárgyi eszközök (03+08+13+18+23)</t>
  </si>
  <si>
    <t>1. Ingatlanok és kapcsolódó vagyoni értékű jogok   (04+05+06+07)</t>
  </si>
  <si>
    <t>1.1. Forgalomképtelen ingatlanok és kapcsolódó vagyoni értékű jogok</t>
  </si>
  <si>
    <t>1.3. Korlátozottan forgalomképes ingatlanok és kapcsolódó vagyoni értékű jogok</t>
  </si>
  <si>
    <t>1.4. Üzleti ingatlanok és kapcsolódó vagyoni értékű jogok</t>
  </si>
  <si>
    <t>2. Gépek, berendezések, felszerelések, járművek (09+10+11+12)</t>
  </si>
  <si>
    <t>2.1. Forgalomképtelen gépek, berendezések, felszerelések, járművek</t>
  </si>
  <si>
    <t>2.2. Nemzetgazdasági szempontból kiemelt jelentőségű gépek, berendezések, 
       felszerelések, járművek</t>
  </si>
  <si>
    <t>2.3. Korlátozottan forgalomképes gépek, berendezések, felszerelések, járművek</t>
  </si>
  <si>
    <t>2.4. Üzleti gépek, berendezések, felszerelések, járművek</t>
  </si>
  <si>
    <t>3. Tenyészállatok (14+15+16+17)</t>
  </si>
  <si>
    <t>3.1. Forgalomképtelen tenyészállatok</t>
  </si>
  <si>
    <t>3.2. Nemzetgazdasági szempontból kiemelt jelentőségű tenyészállatok</t>
  </si>
  <si>
    <t>3.3. Korlátozottan forgalomképes tenyészállatok</t>
  </si>
  <si>
    <t>3.4. Üzleti tenyészállatok</t>
  </si>
  <si>
    <t>4. Beruházások, felújítások (19+20+21+22)</t>
  </si>
  <si>
    <t>4.1. Forgalomképtelen beruházások, felújítások</t>
  </si>
  <si>
    <t>4.2. Nemzetgazdasági szempontból kiemelt jelentőségű beruházások, felújítások</t>
  </si>
  <si>
    <t>4.3. Korlátozottan forgalomképes beruházások, felújítások</t>
  </si>
  <si>
    <t>4.4. Üzleti beruházások, felújítások</t>
  </si>
  <si>
    <t>5. Tárgyi eszközök értékhelyesbítése (24+25+26+27)</t>
  </si>
  <si>
    <t>5.1. Forgalomképtelen tárgyi eszközök értékhelyesbítése</t>
  </si>
  <si>
    <t>5.2. Nemzetgazdasági szempontból kiemelt jelentőségű tárgyi eszközök 
       értékhelyesbítése</t>
  </si>
  <si>
    <t>5.3. Korlátozottan forgalomképes tárgyi eszközök értékhelyesbítése</t>
  </si>
  <si>
    <t>5.4. Üzleti tárgyi eszközök értékhelyesbítése</t>
  </si>
  <si>
    <t>III. Befektetett pénzügyi eszközök (29+34+39)</t>
  </si>
  <si>
    <t>1. Tartós részesedések (30+31+32+33)</t>
  </si>
  <si>
    <t>1.1. Forgalomképtelen tartós részesedések</t>
  </si>
  <si>
    <t>1.2. Nemzetgazdasági szempontból kiemelt jelentőségű tartós részesedések</t>
  </si>
  <si>
    <t>1.3. Korlátozottan forgalomképes tartós részesedések</t>
  </si>
  <si>
    <t>1.4. Üzleti tartós részesedések</t>
  </si>
  <si>
    <t>2. Tartós hitelviszonyt megtestesítő értékpapírok (35+36+37+38)</t>
  </si>
  <si>
    <t>2.1. Forgalomképtelen tartós hitelviszonyt megtestesítő értékpapírok</t>
  </si>
  <si>
    <t>2.2. Nemzetgazdasági szempontból kiemelt jelentőségű tartós hitelviszonyt 
       megtestesítő értékpapírok</t>
  </si>
  <si>
    <t>2.3. Korlátozottan forgalomképes tartós hitelviszonyt megtestesítő értékpapírok</t>
  </si>
  <si>
    <t>2.4. Üzleti tartós hitelviszonyt megtestesítő értékpapírok</t>
  </si>
  <si>
    <t>3. Befektetett pénzügyi eszközök értékhelyesbítése (40+41+42+43)</t>
  </si>
  <si>
    <t>3.1. Forgalomképtelen befektetett pénzügyi eszközök értékhelyesbítése</t>
  </si>
  <si>
    <t>3.2. Nemzetgazdasági szempontból kiemelt jelentőségű befektetett pénzügyi 
       eszközök értékhelyesbítése</t>
  </si>
  <si>
    <t>3.3. Korlátozottan forgalomképes befektetett pénzügyi eszközök értékhelyesbítése</t>
  </si>
  <si>
    <t>3.4. Üzleti befektetett pénzügyi eszközök értékhelyesbítése</t>
  </si>
  <si>
    <t>IV. Koncesszióba, vagyonkezelésbe adott eszközök</t>
  </si>
  <si>
    <t>A) NEMZETI VAGYONBA TARTOZÓ BEFEKTETETT ESZKÖZÖK 
     (01+02+28+44)</t>
  </si>
  <si>
    <t>I. Készletek</t>
  </si>
  <si>
    <t>II. Értékpapírok</t>
  </si>
  <si>
    <t>B) NEMZETI VAGYONBA TARTOZÓ FORGÓESZKÖZÖK (46+47)</t>
  </si>
  <si>
    <t>I. Lekötött bankbetétek</t>
  </si>
  <si>
    <t>II. Pénztárak, csekkek, betétkönyvek</t>
  </si>
  <si>
    <t>III. Forintszámlák</t>
  </si>
  <si>
    <t>IV. Devizaszámlák</t>
  </si>
  <si>
    <t>C) PÉNZESZKÖZÖK (49+50+51+52)</t>
  </si>
  <si>
    <t>I. Költségvetési évben esedékes követelések</t>
  </si>
  <si>
    <t>II. Költségvetési évet követően esedékes követelések</t>
  </si>
  <si>
    <t>III. Követelés jellegű sajátos elszámolások</t>
  </si>
  <si>
    <t>D) KÖVETELÉSEK (54+55+56)</t>
  </si>
  <si>
    <t>E) EGYÉB SAJÁTOS ESZKÖZOLDALI ELSZÁMOLÁSOK (58+59)</t>
  </si>
  <si>
    <t>F) AKTÍV IDŐBELI ELHATÁROLÁSOK</t>
  </si>
  <si>
    <t>ESZKÖZÖK ÖSSZESEN  (45+48+53+57+60+61)</t>
  </si>
  <si>
    <t xml:space="preserve">A </t>
  </si>
  <si>
    <t>I. Nemzeti vagyon induláskori értéke</t>
  </si>
  <si>
    <t>II. Nemzeti vagyon változásai</t>
  </si>
  <si>
    <t>III. Egyéb eszközök induláskori értéke és változásai</t>
  </si>
  <si>
    <t>IV. Felhalmozott eredmény</t>
  </si>
  <si>
    <t>V. Eszközök értékhelyesbítésének forrása</t>
  </si>
  <si>
    <t>VI. Mérleg szerinti eredmény</t>
  </si>
  <si>
    <t>G) SAJÁT TŐKE (01+….+06)</t>
  </si>
  <si>
    <t>II. Költségvetési évet követően esedékes kötelezettségek</t>
  </si>
  <si>
    <t>III. Kötelezettség jellegű sajátos elszámolások</t>
  </si>
  <si>
    <t>H) KÖTELEZETTSÉGEK (08+09+10)</t>
  </si>
  <si>
    <t>I) KINCSTÁRI SZÁMLAVEZETÉSSEL KAPCSOLATOS ELSZÁMOLÁSOK</t>
  </si>
  <si>
    <t>J) PASSZÍV IDŐBELI ELHATÁROLÁSOK</t>
  </si>
  <si>
    <t>FORRÁSOK ÖSSZESEN  (07+11+12+13)</t>
  </si>
  <si>
    <t>5.-ből EU-s támogatás</t>
  </si>
  <si>
    <t>7.5.</t>
  </si>
  <si>
    <t>Irányító szervi támogatás folyósítása (intézményfinanszírozás)</t>
  </si>
  <si>
    <t>Belföldi finanszírozás kiadásai (7.1. + … + 7.5.)</t>
  </si>
  <si>
    <t xml:space="preserve"> - 2.3-ból EU-s támogatás</t>
  </si>
  <si>
    <t>- 4.2-ből EU-s támogatás</t>
  </si>
  <si>
    <t>KÖLTSÉGVETÉSI BEVÉTELEK ÖSSZESEN: (1.+…+7.)</t>
  </si>
  <si>
    <t xml:space="preserve"> - 2.3-ból EU-s forrásból tám. megvalósuló programok, projektek kiadásai</t>
  </si>
  <si>
    <t xml:space="preserve"> - 2.3.-ból EU-s támogatás</t>
  </si>
  <si>
    <t>- 4.2.-ből EU-s támogatás</t>
  </si>
  <si>
    <t xml:space="preserve"> - 2.3.-ból EU-s forrásból tám. megvalósuló programok, projektek kiadásai</t>
  </si>
  <si>
    <t>Költségvetési maradvány összege</t>
  </si>
  <si>
    <t>Intézményt megillető maradvány</t>
  </si>
  <si>
    <t>Jóváhagyott</t>
  </si>
  <si>
    <t>Hitel-, kölcsönfelvétel államháztartáson kívülről  (10.1.+…+10.3.)</t>
  </si>
  <si>
    <t>Összesen (1+8)</t>
  </si>
  <si>
    <t>„0”-ra leírt eszközök</t>
  </si>
  <si>
    <t>Használatban lévő kisértékű immateriális javak</t>
  </si>
  <si>
    <t>Használatban lévő kisértékű tárgyi eszközök</t>
  </si>
  <si>
    <t>Készletek</t>
  </si>
  <si>
    <t>01 számlacsoportban nyilvántartott befektetett eszközök (6+…+9)</t>
  </si>
  <si>
    <t>Államháztartáson belüli vagyonkezelésbe adott eszközök</t>
  </si>
  <si>
    <t>Bérbe vett befektetett eszközök</t>
  </si>
  <si>
    <t>Letétbe, bizományba, üzemeltetésre átvett befektetett eszközök</t>
  </si>
  <si>
    <t> PPP konstrukcióban használt befektetett eszközök</t>
  </si>
  <si>
    <t> 02 számlacsoportban nyilvántartott készletek (11+…+13)</t>
  </si>
  <si>
    <t> Bérbe vett készletek</t>
  </si>
  <si>
    <t> Letétbe bizományba átvett készletek</t>
  </si>
  <si>
    <t> Intervenciós készletek</t>
  </si>
  <si>
    <t>Közgyűjtemény</t>
  </si>
  <si>
    <t> Saját gyűjteményben nyilvántartott kulturális javak</t>
  </si>
  <si>
    <t> Régészeti lelet</t>
  </si>
  <si>
    <t> Egyéb érték nélkül nyilvántartott eszközök</t>
  </si>
  <si>
    <t>Összesen (1+…+4)+5+10+14+(18+…+31):</t>
  </si>
  <si>
    <t>Gyűjtemény, régészeti lelet* (15+…+17)</t>
  </si>
  <si>
    <t>* Nvt. 1. § (2) bekezdés g) és h) pontja szerinti kulturális javak és régészeti eszközök</t>
  </si>
  <si>
    <t>Nyilvántartott függő követelések, kötelezettségek
(db)</t>
  </si>
  <si>
    <t>Támogatási célú előlegekkel kapcsolatos elszámolási követelések</t>
  </si>
  <si>
    <t>Egyéb függő követelések</t>
  </si>
  <si>
    <t>Biztos (jövőbeni) követelések</t>
  </si>
  <si>
    <t>Függő és biztos (jövőbeni) követelések (1+…+3)</t>
  </si>
  <si>
    <t>Kezességgel-, garanciavállalással kapcsolatos függő kötelezettségek</t>
  </si>
  <si>
    <t>Peres ügyekkel kapcsolatos függő kötelezettségek</t>
  </si>
  <si>
    <t>El nem ismert tartozások</t>
  </si>
  <si>
    <t>Támogatási célú előlegekkel kapcsolatos elszámolási kötelezettségek</t>
  </si>
  <si>
    <t>Egyéb függő kötelezettségek</t>
  </si>
  <si>
    <t>Függő kötelezettségek (5+…+9)</t>
  </si>
  <si>
    <t>Összesen (4+10)+(11+…+33):</t>
  </si>
  <si>
    <t>I. Költségvetési évben esedékes kötelezettségek</t>
  </si>
  <si>
    <t>Elvonás
(-)</t>
  </si>
  <si>
    <r>
      <t>E=(C</t>
    </r>
    <r>
      <rPr>
        <b/>
        <sz val="8"/>
        <rFont val="Arial"/>
        <family val="2"/>
        <charset val="238"/>
      </rPr>
      <t>-D</t>
    </r>
    <r>
      <rPr>
        <b/>
        <sz val="8"/>
        <rFont val="Times New Roman CE"/>
        <family val="1"/>
        <charset val="238"/>
      </rPr>
      <t>)</t>
    </r>
  </si>
  <si>
    <t>Közhatalmi bevételek (4.1.+...+4.7.)</t>
  </si>
  <si>
    <t>4.5.</t>
  </si>
  <si>
    <t>4.6.</t>
  </si>
  <si>
    <t>4.7.</t>
  </si>
  <si>
    <t>Idegenforgalmi adó</t>
  </si>
  <si>
    <t>Iparűzési adó</t>
  </si>
  <si>
    <t>Egyéb korrekciós tételek (+,-)</t>
  </si>
  <si>
    <t>Kiemelt előirányzat, előirányzat megnevezése</t>
  </si>
  <si>
    <t>Közfoglalkoztatottak tényleges állományi létszáma (fő)</t>
  </si>
  <si>
    <t>Éves tényleges állományi  létszám  (fő)</t>
  </si>
  <si>
    <t>Ibrány Város Önkormányzata</t>
  </si>
  <si>
    <t>Ibrányi Polgármesteri Hivatal</t>
  </si>
  <si>
    <t>GAMESZ</t>
  </si>
  <si>
    <t>ILMKS</t>
  </si>
  <si>
    <t>Ibrány Városi Óvoda</t>
  </si>
  <si>
    <t>Gépjárműadó</t>
  </si>
  <si>
    <t>4.4.</t>
  </si>
  <si>
    <t>Nagyértékű gépek beszerzése</t>
  </si>
  <si>
    <t>Ingatlan vásárlás</t>
  </si>
  <si>
    <t>Forintban</t>
  </si>
  <si>
    <t>Helyiségek hasznosítása utáni kedvezmény, mentesség</t>
  </si>
  <si>
    <t>Eszközök hasznosítása utáni kedvezmény, mentesség</t>
  </si>
  <si>
    <t>Önkormányzat</t>
  </si>
  <si>
    <t>Intézmények</t>
  </si>
  <si>
    <t>1.2. Nemzetgazdasági szempontból kiemelt jelentőségű ingatlanok és kapcsolódó vagyoni értékű jogok</t>
  </si>
  <si>
    <t>63.</t>
  </si>
  <si>
    <t>Forintban !</t>
  </si>
  <si>
    <t>Forintban!</t>
  </si>
  <si>
    <t>Ibrányi Nyugdíjasok Egyesülete</t>
  </si>
  <si>
    <t>Ibrányi Polgárőr Egyesület</t>
  </si>
  <si>
    <t>Működésének támogatása</t>
  </si>
  <si>
    <t>Önkéntes Tűzoltó Egyesület</t>
  </si>
  <si>
    <t>MFB hitelszerződés 1-2-14-4400-0425-3 tőke</t>
  </si>
  <si>
    <t>2014</t>
  </si>
  <si>
    <t>2029</t>
  </si>
  <si>
    <t>MFB hitelszerződés 1-2-14-4400-0425-3 kamat</t>
  </si>
  <si>
    <t>MFB hitelszerződés 1-2-14-4400-0423-1 tőke</t>
  </si>
  <si>
    <t>MFB hitelszerződés 1-2-14-4400-0423-1 kamat</t>
  </si>
  <si>
    <t>1314/3. hrsz-ú ingatlan vásárlás tőke</t>
  </si>
  <si>
    <t>2015</t>
  </si>
  <si>
    <t>2030</t>
  </si>
  <si>
    <t>1314/3. hrsz-ú ingatlan vásárlás kamat</t>
  </si>
  <si>
    <t>Lízingszerződés autóvásárláshoz kapcsolódóan - tőke</t>
  </si>
  <si>
    <t>2021</t>
  </si>
  <si>
    <t>Lízingszerződés autóvásárláshoz kapcsolódóan - kamat</t>
  </si>
  <si>
    <t>Felhalmozási célú finanszírozási kiadások (hiteltörlesztés, értékpapír vásárlás, stb.)</t>
  </si>
  <si>
    <t>adatok forintban</t>
  </si>
  <si>
    <t>Jogcím</t>
  </si>
  <si>
    <t>Önkormányzati hivatal működésének támogatása</t>
  </si>
  <si>
    <t>Település-üzemeltetéshez kapcsolódó támogatás</t>
  </si>
  <si>
    <t>a) Zöldterület-gazdálkodással kapcsolatos feladatok ellátásának támogatása</t>
  </si>
  <si>
    <t>b) Közvilágítás fenntartásának támogatása</t>
  </si>
  <si>
    <t>c) köztemető fenntartásával kapcsolatos feladatok támogatása</t>
  </si>
  <si>
    <t>d) Közutak fenntartásáank támogatása</t>
  </si>
  <si>
    <t>Egyéb önkormányzati feladatok támogatása</t>
  </si>
  <si>
    <t>Lakott külterülettel kapcsolatos feladatok támogatása</t>
  </si>
  <si>
    <t>I. A helyi önkormányzatok működésének támogatása</t>
  </si>
  <si>
    <t>II. 1. Óvodapedagógusok, és az óvodapedagógusok nevelő munkáját közvetlenül segítők bértámogatása</t>
  </si>
  <si>
    <t>II. 2. Óvodaműködtetés támogatása</t>
  </si>
  <si>
    <t>II.2.(8) 1 Óvodaműködtetés 8 hó</t>
  </si>
  <si>
    <t>II.2.(8) 2 Óvodaműködtetés 4 hó</t>
  </si>
  <si>
    <t>III. 2. A települési önkormányzatok szociális feladatainak egyéb támogatása</t>
  </si>
  <si>
    <t>III.3.a Család- és gyermekjóléti szolgálat</t>
  </si>
  <si>
    <t>III.3.a Család- és gyermekjóléti központ</t>
  </si>
  <si>
    <t>III.5.a. A finanszírozás szempontjából elismert dolgozók létszáma</t>
  </si>
  <si>
    <t>III.5.b Gyermekétkeztetés üzemeltetési támogatása</t>
  </si>
  <si>
    <t>III. A települési önkormányzatok szocilális, gyermekjóléti és gyermekétkezetési feladatinak támogatása</t>
  </si>
  <si>
    <t>IV.1.d Könyvtári, közművelődési és múzeumi feladatok támogatása, Települési önkormányzatok nyilvános könyvtári és a közművelődési feladatainak támogatása</t>
  </si>
  <si>
    <t>ezer Ft-ban</t>
  </si>
  <si>
    <t>A.</t>
  </si>
  <si>
    <t>B.</t>
  </si>
  <si>
    <t>C.</t>
  </si>
  <si>
    <t>D.</t>
  </si>
  <si>
    <t>E.</t>
  </si>
  <si>
    <t>F.</t>
  </si>
  <si>
    <t>G.</t>
  </si>
  <si>
    <t>H.</t>
  </si>
  <si>
    <t>I.</t>
  </si>
  <si>
    <t>J.</t>
  </si>
  <si>
    <t>K.</t>
  </si>
  <si>
    <t>L.</t>
  </si>
  <si>
    <t>M.</t>
  </si>
  <si>
    <t>N.</t>
  </si>
  <si>
    <t>P.</t>
  </si>
  <si>
    <t>Személyi jellegű ráfordítások</t>
  </si>
  <si>
    <t>Tevékenységek eredménye</t>
  </si>
  <si>
    <t>Pénzügyi műveletek eredménye</t>
  </si>
  <si>
    <t>Mérleg szerinti eredmény</t>
  </si>
  <si>
    <t>Intézmények összesen</t>
  </si>
  <si>
    <t>Mindösszesen</t>
  </si>
  <si>
    <t>Ibrányi László Műveődési Központ, Könyvtár és Sportcentrum</t>
  </si>
  <si>
    <t>Pénzügyi műveletek eredmény-szemléletű bevételei</t>
  </si>
  <si>
    <t>Egyéb ráfordítások</t>
  </si>
  <si>
    <t>Érték-csökkenési leírás</t>
  </si>
  <si>
    <t xml:space="preserve">Anyagjellegű ráfordítások </t>
  </si>
  <si>
    <t>Egyéb eredmény-szemléletű bevételek</t>
  </si>
  <si>
    <t>Tevékenység nettó eredményszem-léletű bevétele</t>
  </si>
  <si>
    <t>Pénzügyi műveletek ráfordításai</t>
  </si>
  <si>
    <t>Alaptevékenység költségvetési egyenlege</t>
  </si>
  <si>
    <t>Alaptevékenység finanszirozási egyenlege</t>
  </si>
  <si>
    <t>Alaptevékenység maradványa</t>
  </si>
  <si>
    <t>Vállalkozási tevékenység költségvetési egyenlege</t>
  </si>
  <si>
    <t>Vállalkozási tevékenység finanszirozási   egyenlege</t>
  </si>
  <si>
    <t>Vállalkozási tevékenység maradványa</t>
  </si>
  <si>
    <t>Összes maradvány</t>
  </si>
  <si>
    <t>Korrekció (intézmény megszűnés miatt)</t>
  </si>
  <si>
    <t>Jóváhagyandó korrigált maradvány</t>
  </si>
  <si>
    <t>Alaptevékenység kötelezettségvállalással terhelt maradványa</t>
  </si>
  <si>
    <t>Alaptevékenység szabad maradványa</t>
  </si>
  <si>
    <t>Ft-ban</t>
  </si>
  <si>
    <t>Vállalkozási tevékenységet terlehő befizetési kötelezettség</t>
  </si>
  <si>
    <t>Vállalkozási tevékenység felhasználható maradványa</t>
  </si>
  <si>
    <t>Képviselő-testületi hatáskör:</t>
  </si>
  <si>
    <t>Polgármesteri hatáskör:</t>
  </si>
  <si>
    <t>Nyírségvíz Zrt. részvények</t>
  </si>
  <si>
    <t>Medi-Amb Nonprofit Közhasznú Kft. törzsbetét</t>
  </si>
  <si>
    <t>Ibrány Város és Térsége Gyermeklóléti Szolgálat és Családsegítő Szolgálat</t>
  </si>
  <si>
    <t>CSSK</t>
  </si>
  <si>
    <t>06</t>
  </si>
  <si>
    <t>Egyéb áruhasználati és szolgálati adók</t>
  </si>
  <si>
    <t>Vagyoni típusú adók</t>
  </si>
  <si>
    <t>II.1.(1) 1 Pedagógusok bértámogatása</t>
  </si>
  <si>
    <t>II.1.(2) 1 Segítők bértámogatása</t>
  </si>
  <si>
    <t>II.1.(1) 2 Pedagógusok bértámogatása</t>
  </si>
  <si>
    <t>II.1.(2) 2 Segítők bértámogatása</t>
  </si>
  <si>
    <t>I. Előzetesen felszámított általános forgalmi adó elszámolása</t>
  </si>
  <si>
    <t>II. Fizetendő általános forgalmi adó elszámolása</t>
  </si>
  <si>
    <t>III. December havi illetmények, munkabérek elszámolása</t>
  </si>
  <si>
    <t>IV. Utalványok, bérletek és más hasonló, készpénz-helyettesítő fizetési 
     eszköznek nem minősülő eszközök elszámolásai</t>
  </si>
  <si>
    <t>64.</t>
  </si>
  <si>
    <t>- ebből: Környezetvédelmi programhoz kapcsolódó kiadások összege</t>
  </si>
  <si>
    <t>Ibrány Jövőjéért Egyesület</t>
  </si>
  <si>
    <t>Ibrányi Helytörténeti Egyesület</t>
  </si>
  <si>
    <t>EU-s projekt neve, azonosítója: TOP-1.1.1-15-SB1-2016-00014 
                                                    Az Északi és a Déli Iparterület fejlesztése Ibrányban</t>
  </si>
  <si>
    <t>EU-s projekt neve, azonosítója: TOP-1.2.1-15-SB1-2016-00016
                                                     A Rétköz turisztikai kínálatának integrált fejlesztése - A Rétköz épített, szellemi és természeti örökségének turisztikai célú fejlesztés, termékcsomagok kialakíítása a Rétközben</t>
  </si>
  <si>
    <t>EU-s projekt neve, azonosítója: TOP-3.1.1-15-SB1-2016-00033
                                                     Munkába járást segítő kerékpárút építése Ibrány Városában</t>
  </si>
  <si>
    <t>EU-s projekt neve, azonosítója: TOP-2.1.3-15-SB1-2016-00039
                                                   "Ibrány" belterület védelmét szolgáló vízelvezető-hálózat fejlesztése</t>
  </si>
  <si>
    <t>EU-s projekt neve, azonosítója: TOP-5.1.2-15-SB1-2016-00008
                                                 Helyi foglalkoztatási együttműködések megvalósítása Ibrány Város Önkormányzatának vezetésével</t>
  </si>
  <si>
    <t>EU-s projekt neve, azonosítója: TOP-5.2.1-15-SB1-2016-00004
                                                     Társadalmi Együttműködést Szolgáló Komplex Programok Megvalósítása Ibrányban</t>
  </si>
  <si>
    <t>EU-s projekt neve, azonosítója: KÖFOP-1.2.1-VEKOP-16-2017-01219
                                                    Ibrány Város Önkormányzata ASP központhoz való csatlakozása</t>
  </si>
  <si>
    <t>Elszámolásból származó bevételek</t>
  </si>
  <si>
    <t>Kötelezettség-vállalás vége</t>
  </si>
  <si>
    <t>l=(H+…+K)</t>
  </si>
  <si>
    <t>Összesen (1+4+7+10+12+14)</t>
  </si>
  <si>
    <t>2085/1 hrsz-ú ingatlan váráslrá tóke</t>
  </si>
  <si>
    <t>2085/1 hrsz-ú ingatlan váráslrá kamat</t>
  </si>
  <si>
    <t>2017</t>
  </si>
  <si>
    <t>2031</t>
  </si>
  <si>
    <t>Előző évek teljesítése kamattal együtt</t>
  </si>
  <si>
    <t>Tervezett 
(Ft)</t>
  </si>
  <si>
    <t>Tényleges 
(Ft)</t>
  </si>
  <si>
    <t>Összeg  ( Ft )</t>
  </si>
  <si>
    <t>PÉNZESZKÖZÖK VÁLTOZÁSÁNAK LEVEZETÉSE                                                   Ibrány Város Önkormányzata és költségvetési szervei</t>
  </si>
  <si>
    <t>2018. évi eredeti előirányzat BEVÉTELEK</t>
  </si>
  <si>
    <t>Összes bevétel, kiadás 2018. év</t>
  </si>
  <si>
    <t>Kötelező feladatok 2018. év</t>
  </si>
  <si>
    <t>Önként vállalt feladatok 2018. év</t>
  </si>
  <si>
    <t>Államigazgatási feladatok 2018. év</t>
  </si>
  <si>
    <t>Államigazgataási feladatok 2018. év</t>
  </si>
  <si>
    <t>2019. évi költségvetésben jóváhagyott</t>
  </si>
  <si>
    <t>Ibrány Város Önkormányzata és intézményei 2018. évi maradvány kimutatása</t>
  </si>
  <si>
    <t xml:space="preserve">Ibrány Város Önkormányzata és intézményei 2018. évi eredménykimutatása </t>
  </si>
  <si>
    <t>2017.12.31. napján összesen</t>
  </si>
  <si>
    <t>2018. évi támogatás tény</t>
  </si>
  <si>
    <t>A 2017. évről áthúzódó bérkompenzáció támogatása</t>
  </si>
  <si>
    <t>I. 6. Polgármesteri illetmény támogatása</t>
  </si>
  <si>
    <t>II. A települési önkormányzatok egyes köznevelési feladatainak támogatása</t>
  </si>
  <si>
    <t>I.1. jogcímekhez kapcsolódó kiegészítés</t>
  </si>
  <si>
    <t>II. 4. a (1) Alapfokozatú végzettségű pedagógus II. kategóriába sorolt óvodapedagógusok kieg. tám., akik a minősítést 2016. 12. 31-ig szerezték meg</t>
  </si>
  <si>
    <t>II. 4. b (2) Alapfokozatú végzettségű mesterpedagógus kategóriába sorolt óvodapedagógusok kieg. tám., akik a minősítést 2018. 01. 1-jei átsorolással szerezték meg</t>
  </si>
  <si>
    <t>III.6. A rászoruló gyermekek szünidei étkeztetésének támogatása</t>
  </si>
  <si>
    <t>III.3.n. Óvodai és iskolai szociális segítő tevékenység támogatása</t>
  </si>
  <si>
    <t>IV.1.i A települési önkormányzatok könyvtári célú érdekeltségnövelő támogatása</t>
  </si>
  <si>
    <t>IV.1. Könyvtári, közművelődési és múzeumi feladatok támogatása összesen</t>
  </si>
  <si>
    <t>Ibrány SE támogatása</t>
  </si>
  <si>
    <t>Ibárnyi Úszó Sportegyesület</t>
  </si>
  <si>
    <t>Felelősséggel Kultúránkért Összművésezti Egyesület</t>
  </si>
  <si>
    <t>Váci Mihály Társaság Kulturális Egyesület</t>
  </si>
  <si>
    <t>Rétközi Fiatalok Egyesülete</t>
  </si>
  <si>
    <t>Ibrány SE fejlesztési támogatása</t>
  </si>
  <si>
    <t>Felhalmozási támogatása</t>
  </si>
  <si>
    <t>Körmendi Galéria támogatása</t>
  </si>
  <si>
    <t xml:space="preserve">    - Lókötök Sportegyesület</t>
  </si>
  <si>
    <t xml:space="preserve">    - Ibrány Város Sportegyesület</t>
  </si>
  <si>
    <t xml:space="preserve">    - Ibrányi Nyugdíjas Egyesület</t>
  </si>
  <si>
    <t xml:space="preserve">    - Ibrányi Polgárőr Egyesület</t>
  </si>
  <si>
    <t xml:space="preserve">    - Ibrányi Polgárőr Egyesület (aug. 20. kitüntetés)</t>
  </si>
  <si>
    <t>Biztosító által fizetett kártérítés</t>
  </si>
  <si>
    <t xml:space="preserve">Petőfi út felújítása </t>
  </si>
  <si>
    <t>2017, 2018</t>
  </si>
  <si>
    <t>Térfigyelő rendszer felújítása</t>
  </si>
  <si>
    <t>2018</t>
  </si>
  <si>
    <t>CASE munkagép felújítása</t>
  </si>
  <si>
    <t>Nefelejcs utca aszfaltozása</t>
  </si>
  <si>
    <t>Járdafelújítás iskola előtt</t>
  </si>
  <si>
    <t>Pályázatok önerő, tervek készítése</t>
  </si>
  <si>
    <t>Páramentesítő</t>
  </si>
  <si>
    <t>Lakásokhoz gázkazán vásárlás</t>
  </si>
  <si>
    <t>Sportpálya büfé berendezés</t>
  </si>
  <si>
    <t>100 Ft-os mögötti parkoló kialaíktása</t>
  </si>
  <si>
    <t>Református iskola kialakítása a Kastélyban</t>
  </si>
  <si>
    <t>Tárgyi eszköz vásárlás Gyerekházba</t>
  </si>
  <si>
    <t>Vízbekötések</t>
  </si>
  <si>
    <t>Károlyi M. utca sportpálya kamerás megfigyelő rendszer</t>
  </si>
  <si>
    <t>ASP pályázat</t>
  </si>
  <si>
    <t>TOP-os pályázatok beruházásai</t>
  </si>
  <si>
    <t>Magánszemélyek kommunális adója (890 fő)</t>
  </si>
  <si>
    <t>a) 65. életéveét betöltött egyedül élő nőnek, férfinak, a korhatár elérését követő évtől (363 fő)</t>
  </si>
  <si>
    <t>b) 70. életévüket(mindketten) betöltött házaspárnak, a korhatár elérését követő évtől (234 fő)</t>
  </si>
  <si>
    <t>Aki saját háztartásában 3, vagy több kikorú gyermek eltartásáról gondoskodik (176 fő)</t>
  </si>
  <si>
    <t>az a lakáscélú ingatlan, melyben orvosi rendelő működik (1 db)</t>
  </si>
  <si>
    <t>Polgárőrök 50 %-os kedvezménye (46 fő)</t>
  </si>
  <si>
    <t>Beépítetlen építési telek 50 %-os kevezménye (70 db)</t>
  </si>
  <si>
    <t>Ingatlanvásárlás I. (hrsz: 2162; 193/1)</t>
  </si>
  <si>
    <t>Ingatlanvásárlás I. (hrsz: 2162; 193/1) kamat</t>
  </si>
  <si>
    <t>Ingatlanvásárlás II. (hrsz: 2071; 0282/7; 1073)</t>
  </si>
  <si>
    <t>Ingatlanvásárlás II. (hrsz: 2071; 0282/7; 1073) kamat</t>
  </si>
  <si>
    <t>2032</t>
  </si>
  <si>
    <t>EU-s projekt neve, azonosítója: TOP-3.2.2-15-SB1-2016-000014
                                                     Energetikai fejlesztések Ibrány városában</t>
  </si>
  <si>
    <t>EU-s projekt neve, azonosítója: TOP-4.3.1-15-SB1-2016-00003
                                                    Leromlott városi területek rehabilitációja Ibrányban</t>
  </si>
  <si>
    <t>2.2. melléklet a 10/2019.(V.30.)Önkormányzati rendelethez</t>
  </si>
  <si>
    <t>3.melléklet a 10/2019.(V.30.)önkormányzati rendelethez</t>
  </si>
  <si>
    <t>4. melléklet a 10/2019.(V.30.)önkormányzati rendelethez</t>
  </si>
  <si>
    <t>5.sz. melléklet a 10/2019.(V.30.)önkormányzati rendelethez</t>
  </si>
  <si>
    <t>6.2.melléklet a 10/2019.(V.30.)Önkormnyzati rendelethez.</t>
  </si>
  <si>
    <t>6.3.melléklet a 10/2019.(V.30.)önkormányzati rendelethez</t>
  </si>
  <si>
    <t>6.4.melléklet a 10/2019.(V.30.)önkormányzati rendelethez</t>
  </si>
  <si>
    <t>7.1. melléklet a 10/2019.(V.30.)önkormányzati rendelethez</t>
  </si>
  <si>
    <t>7.2.melléklet a 10/2019.(V.30.)önkormnyzati rendelethez</t>
  </si>
  <si>
    <t>7.3.melléklet a 10/2019.(V.30.önkormányzati rendelethez</t>
  </si>
  <si>
    <t>7.4.melléklet a 10/2019.(V.30.)önkormányzati rendelethez</t>
  </si>
  <si>
    <t>8.1.melléklet a 10/2019.(V.30.)önkormányzati rendelethez</t>
  </si>
  <si>
    <t>8.1.1.melléklet a 10/2019.(V.30.)önkormányzati rendelethez</t>
  </si>
  <si>
    <t>8.2.melléklet a 10/2019.(V.30.)önkormányzati rendelethez</t>
  </si>
  <si>
    <t>8.1.3.melléklet a 10/2019.(V.30.)önkormányzati rendelethez</t>
  </si>
  <si>
    <t>8.2.1.melléklet a 10/2019.(V.30.)önkormányzati rendelethez</t>
  </si>
  <si>
    <t>8.3.melléklet a 10/2019.(V.30.)önkormányzati rendelethez</t>
  </si>
  <si>
    <t>8.3.1.melléklet a 10/2019.(V.30.)önkormányzati rendelethez</t>
  </si>
  <si>
    <t>8.3.2.melléklet a 10/2019.(V.30.)önkormányzati rendelethez</t>
  </si>
  <si>
    <t>8.3.3.melléklet a 10/2019.(V.30.)önkormányzati rendelethez</t>
  </si>
  <si>
    <t>8.4.melléklet a 10/2019.(V.30.)önkormányzati rendelethez</t>
  </si>
  <si>
    <t>8.4.1.melléklet a 10/2019.(V.30.)Önkormányzati rendelethez</t>
  </si>
  <si>
    <t>8.4.2.melléklet a 10/2019.(V.30.)Önkormányzati rendelethez</t>
  </si>
  <si>
    <t>8.4.3.melléklet a 10/2019.(V.30.)Önkormányzati rendelethez</t>
  </si>
  <si>
    <t>15.számú melléklet a 10/2019.(V.30.)önkormányzati rendelethez</t>
  </si>
  <si>
    <t>8.2.2melléklet a 10/2019.(V.30.)önkormányzati rendelethez</t>
  </si>
  <si>
    <t>2.1.melléklet a 10/2019.(V.30.)önkormányzati rendelethez</t>
  </si>
  <si>
    <t>6.1.melléklet a 10/2019.(V.30.)önkormányzati rendelethez</t>
  </si>
  <si>
    <t>8.1.2.melléklet a 10/2019.(V.30.)önkormányzati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</si>
</sst>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#,###"/>
    <numFmt numFmtId="165" formatCode="#"/>
    <numFmt numFmtId="166" formatCode="_-* #,##0\ _F_t_-;\-* #,##0\ _F_t_-;_-* &quot;-&quot;??\ _F_t_-;_-@_-"/>
    <numFmt numFmtId="167" formatCode="#,##0.0"/>
    <numFmt numFmtId="168" formatCode="#,###__;\-#,###__"/>
    <numFmt numFmtId="169" formatCode="00"/>
    <numFmt numFmtId="170" formatCode="#,###\ _F_t;\-#,###\ _F_t"/>
    <numFmt numFmtId="171" formatCode="#,###__"/>
    <numFmt numFmtId="172" formatCode="_-* #,##0.00\ _F_t_-;\-* #,##0.00\ _F_t_-;_-* \-??\ _F_t_-;_-@_-"/>
    <numFmt numFmtId="173" formatCode="_(* #,##0.00_);_(* \(#,##0.00\);_(* &quot;-&quot;??_);_(@_)"/>
  </numFmts>
  <fonts count="92" x14ac:knownFonts="1">
    <font>
      <sz val="10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 CE"/>
      <charset val="238"/>
    </font>
    <font>
      <sz val="11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9"/>
      <name val="Times New Roman CE"/>
      <family val="1"/>
      <charset val="238"/>
    </font>
    <font>
      <i/>
      <sz val="10"/>
      <name val="Times New Roman CE"/>
      <family val="1"/>
      <charset val="238"/>
    </font>
    <font>
      <i/>
      <sz val="11"/>
      <name val="Times New Roman CE"/>
      <family val="1"/>
      <charset val="238"/>
    </font>
    <font>
      <sz val="12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0"/>
      <name val="Times New Roman CE"/>
      <family val="1"/>
      <charset val="238"/>
    </font>
    <font>
      <sz val="10"/>
      <name val="Times New Roman CE"/>
      <charset val="238"/>
    </font>
    <font>
      <i/>
      <sz val="10"/>
      <name val="Times New Roman CE"/>
      <charset val="238"/>
    </font>
    <font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sz val="12"/>
      <name val="Times New Roman CE"/>
      <charset val="238"/>
    </font>
    <font>
      <b/>
      <sz val="12"/>
      <color indexed="10"/>
      <name val="Times New Roman CE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i/>
      <sz val="8"/>
      <name val="Times New Roman CE"/>
      <charset val="238"/>
    </font>
    <font>
      <b/>
      <sz val="11"/>
      <name val="Times New Roman CE"/>
      <charset val="238"/>
    </font>
    <font>
      <b/>
      <i/>
      <sz val="9"/>
      <name val="Times New Roman CE"/>
      <charset val="238"/>
    </font>
    <font>
      <b/>
      <sz val="14"/>
      <name val="Times New Roman CE"/>
      <charset val="238"/>
    </font>
    <font>
      <sz val="9"/>
      <name val="Times New Roman CE"/>
      <charset val="238"/>
    </font>
    <font>
      <b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sz val="9"/>
      <color indexed="17"/>
      <name val="Times New Roman CE"/>
      <charset val="238"/>
    </font>
    <font>
      <sz val="10"/>
      <color indexed="17"/>
      <name val="Times New Roman CE"/>
      <charset val="238"/>
    </font>
    <font>
      <i/>
      <sz val="8"/>
      <name val="Times New Roman"/>
      <family val="1"/>
      <charset val="238"/>
    </font>
    <font>
      <b/>
      <i/>
      <sz val="8"/>
      <name val="Times New Roman"/>
      <family val="1"/>
      <charset val="238"/>
    </font>
    <font>
      <sz val="10"/>
      <name val="Times New Roman CE"/>
      <charset val="238"/>
    </font>
    <font>
      <sz val="12"/>
      <name val="Times New Roman"/>
      <family val="1"/>
      <charset val="238"/>
    </font>
    <font>
      <b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sz val="6"/>
      <name val="Times New Roman CE"/>
      <family val="1"/>
      <charset val="238"/>
    </font>
    <font>
      <b/>
      <sz val="12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9"/>
      <name val="Times New Roman CE"/>
      <family val="1"/>
      <charset val="238"/>
    </font>
    <font>
      <b/>
      <sz val="8"/>
      <name val="Times New Roman"/>
      <family val="1"/>
    </font>
    <font>
      <b/>
      <i/>
      <sz val="8"/>
      <name val="Times New Roman"/>
      <family val="1"/>
    </font>
    <font>
      <b/>
      <sz val="12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Wingdings"/>
      <charset val="2"/>
    </font>
    <font>
      <b/>
      <sz val="8"/>
      <name val="Arial"/>
      <family val="2"/>
      <charset val="238"/>
    </font>
    <font>
      <b/>
      <i/>
      <sz val="4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9"/>
      <name val="Times New Roman"/>
      <family val="1"/>
      <charset val="238"/>
    </font>
    <font>
      <b/>
      <u/>
      <sz val="8"/>
      <name val="Times New Roman"/>
      <family val="1"/>
      <charset val="238"/>
    </font>
    <font>
      <sz val="10"/>
      <name val="MS Sans Serif"/>
      <family val="2"/>
      <charset val="238"/>
    </font>
    <font>
      <b/>
      <sz val="9"/>
      <name val="Calibri"/>
      <family val="2"/>
      <charset val="238"/>
      <scheme val="minor"/>
    </font>
    <font>
      <sz val="10"/>
      <name val="Arial CE"/>
      <charset val="238"/>
    </font>
    <font>
      <sz val="9"/>
      <name val="Calibri"/>
      <family val="2"/>
      <charset val="238"/>
      <scheme val="minor"/>
    </font>
    <font>
      <b/>
      <sz val="10"/>
      <name val="MS Sans Serif"/>
      <family val="2"/>
      <charset val="238"/>
    </font>
    <font>
      <sz val="10"/>
      <name val="Calibri"/>
      <family val="2"/>
      <charset val="238"/>
      <scheme val="minor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Times New Roman"/>
      <family val="1"/>
      <charset val="238"/>
    </font>
  </fonts>
  <fills count="26">
    <fill>
      <patternFill patternType="none"/>
    </fill>
    <fill>
      <patternFill patternType="gray125"/>
    </fill>
    <fill>
      <patternFill patternType="lightHorizontal"/>
    </fill>
    <fill>
      <patternFill patternType="gray125">
        <bgColor indexed="47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9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11">
    <xf numFmtId="0" fontId="0" fillId="0" borderId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5" fillId="0" borderId="0"/>
    <xf numFmtId="0" fontId="42" fillId="0" borderId="0"/>
    <xf numFmtId="9" fontId="2" fillId="0" borderId="0" applyFont="0" applyFill="0" applyBorder="0" applyAlignment="0" applyProtection="0"/>
    <xf numFmtId="0" fontId="2" fillId="0" borderId="0"/>
    <xf numFmtId="0" fontId="64" fillId="0" borderId="0"/>
    <xf numFmtId="0" fontId="66" fillId="0" borderId="0"/>
    <xf numFmtId="43" fontId="1" fillId="0" borderId="0" applyFont="0" applyFill="0" applyBorder="0" applyAlignment="0" applyProtection="0"/>
    <xf numFmtId="0" fontId="66" fillId="0" borderId="0"/>
    <xf numFmtId="0" fontId="70" fillId="4" borderId="0" applyNumberFormat="0" applyBorder="0" applyAlignment="0" applyProtection="0"/>
    <xf numFmtId="0" fontId="70" fillId="5" borderId="0" applyNumberFormat="0" applyBorder="0" applyAlignment="0" applyProtection="0"/>
    <xf numFmtId="0" fontId="71" fillId="6" borderId="0" applyNumberFormat="0" applyBorder="0" applyAlignment="0" applyProtection="0"/>
    <xf numFmtId="0" fontId="71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9" borderId="0" applyNumberFormat="0" applyBorder="0" applyAlignment="0" applyProtection="0"/>
    <xf numFmtId="0" fontId="71" fillId="10" borderId="0" applyNumberFormat="0" applyBorder="0" applyAlignment="0" applyProtection="0"/>
    <xf numFmtId="0" fontId="71" fillId="11" borderId="0" applyNumberFormat="0" applyBorder="0" applyAlignment="0" applyProtection="0"/>
    <xf numFmtId="0" fontId="70" fillId="12" borderId="0" applyNumberFormat="0" applyBorder="0" applyAlignment="0" applyProtection="0"/>
    <xf numFmtId="0" fontId="70" fillId="13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9" borderId="0" applyNumberFormat="0" applyBorder="0" applyAlignment="0" applyProtection="0"/>
    <xf numFmtId="0" fontId="71" fillId="14" borderId="0" applyNumberFormat="0" applyBorder="0" applyAlignment="0" applyProtection="0"/>
    <xf numFmtId="0" fontId="71" fillId="13" borderId="0" applyNumberFormat="0" applyBorder="0" applyAlignment="0" applyProtection="0"/>
    <xf numFmtId="0" fontId="70" fillId="17" borderId="0" applyNumberFormat="0" applyBorder="0" applyAlignment="0" applyProtection="0"/>
    <xf numFmtId="0" fontId="70" fillId="18" borderId="0" applyNumberFormat="0" applyBorder="0" applyAlignment="0" applyProtection="0"/>
    <xf numFmtId="0" fontId="72" fillId="19" borderId="0" applyNumberFormat="0" applyBorder="0" applyAlignment="0" applyProtection="0"/>
    <xf numFmtId="0" fontId="72" fillId="15" borderId="0" applyNumberFormat="0" applyBorder="0" applyAlignment="0" applyProtection="0"/>
    <xf numFmtId="0" fontId="72" fillId="16" borderId="0" applyNumberFormat="0" applyBorder="0" applyAlignment="0" applyProtection="0"/>
    <xf numFmtId="0" fontId="72" fillId="20" borderId="0" applyNumberFormat="0" applyBorder="0" applyAlignment="0" applyProtection="0"/>
    <xf numFmtId="0" fontId="72" fillId="4" borderId="0" applyNumberFormat="0" applyBorder="0" applyAlignment="0" applyProtection="0"/>
    <xf numFmtId="0" fontId="72" fillId="21" borderId="0" applyNumberFormat="0" applyBorder="0" applyAlignment="0" applyProtection="0"/>
    <xf numFmtId="0" fontId="72" fillId="17" borderId="0" applyNumberFormat="0" applyBorder="0" applyAlignment="0" applyProtection="0"/>
    <xf numFmtId="0" fontId="72" fillId="22" borderId="0" applyNumberFormat="0" applyBorder="0" applyAlignment="0" applyProtection="0"/>
    <xf numFmtId="0" fontId="72" fillId="18" borderId="0" applyNumberFormat="0" applyBorder="0" applyAlignment="0" applyProtection="0"/>
    <xf numFmtId="0" fontId="72" fillId="20" borderId="0" applyNumberFormat="0" applyBorder="0" applyAlignment="0" applyProtection="0"/>
    <xf numFmtId="0" fontId="72" fillId="4" borderId="0" applyNumberFormat="0" applyBorder="0" applyAlignment="0" applyProtection="0"/>
    <xf numFmtId="0" fontId="72" fillId="5" borderId="0" applyNumberFormat="0" applyBorder="0" applyAlignment="0" applyProtection="0"/>
    <xf numFmtId="0" fontId="73" fillId="7" borderId="0" applyNumberFormat="0" applyBorder="0" applyAlignment="0" applyProtection="0"/>
    <xf numFmtId="0" fontId="74" fillId="23" borderId="78" applyNumberFormat="0" applyAlignment="0" applyProtection="0"/>
    <xf numFmtId="0" fontId="75" fillId="12" borderId="79" applyNumberFormat="0" applyAlignment="0" applyProtection="0"/>
    <xf numFmtId="0" fontId="76" fillId="0" borderId="0" applyNumberFormat="0" applyFill="0" applyBorder="0" applyAlignment="0" applyProtection="0"/>
    <xf numFmtId="43" fontId="77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172" fontId="14" fillId="0" borderId="0" applyFill="0" applyBorder="0" applyAlignment="0" applyProtection="0"/>
    <xf numFmtId="43" fontId="7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8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7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7" fillId="0" borderId="0" applyFont="0" applyFill="0" applyBorder="0" applyAlignment="0" applyProtection="0"/>
    <xf numFmtId="172" fontId="77" fillId="0" borderId="0" applyFill="0" applyBorder="0" applyAlignment="0" applyProtection="0"/>
    <xf numFmtId="43" fontId="1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172" fontId="77" fillId="0" borderId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172" fontId="77" fillId="0" borderId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172" fontId="77" fillId="0" borderId="0" applyFill="0" applyBorder="0" applyAlignment="0" applyProtection="0"/>
    <xf numFmtId="0" fontId="79" fillId="8" borderId="0" applyNumberFormat="0" applyBorder="0" applyAlignment="0" applyProtection="0"/>
    <xf numFmtId="0" fontId="80" fillId="0" borderId="80" applyNumberFormat="0" applyFill="0" applyAlignment="0" applyProtection="0"/>
    <xf numFmtId="0" fontId="81" fillId="0" borderId="81" applyNumberFormat="0" applyFill="0" applyAlignment="0" applyProtection="0"/>
    <xf numFmtId="0" fontId="82" fillId="0" borderId="82" applyNumberFormat="0" applyFill="0" applyAlignment="0" applyProtection="0"/>
    <xf numFmtId="0" fontId="82" fillId="0" borderId="0" applyNumberFormat="0" applyFill="0" applyBorder="0" applyAlignment="0" applyProtection="0"/>
    <xf numFmtId="0" fontId="83" fillId="11" borderId="78" applyNumberForma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77" fillId="24" borderId="83" applyNumberFormat="0" applyFont="0" applyAlignment="0" applyProtection="0"/>
    <xf numFmtId="0" fontId="84" fillId="0" borderId="84" applyNumberFormat="0" applyFill="0" applyAlignment="0" applyProtection="0"/>
    <xf numFmtId="0" fontId="85" fillId="25" borderId="0" applyNumberFormat="0" applyBorder="0" applyAlignment="0" applyProtection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2" fillId="0" borderId="0"/>
    <xf numFmtId="0" fontId="77" fillId="0" borderId="0"/>
    <xf numFmtId="0" fontId="77" fillId="0" borderId="0"/>
    <xf numFmtId="0" fontId="77" fillId="0" borderId="0"/>
    <xf numFmtId="0" fontId="6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86" fillId="0" borderId="0"/>
    <xf numFmtId="0" fontId="66" fillId="0" borderId="0"/>
    <xf numFmtId="0" fontId="64" fillId="0" borderId="0"/>
    <xf numFmtId="0" fontId="71" fillId="24" borderId="83" applyNumberFormat="0" applyFont="0" applyAlignment="0" applyProtection="0"/>
    <xf numFmtId="0" fontId="87" fillId="23" borderId="85" applyNumberFormat="0" applyAlignment="0" applyProtection="0"/>
    <xf numFmtId="44" fontId="77" fillId="0" borderId="0" applyFont="0" applyFill="0" applyBorder="0" applyAlignment="0" applyProtection="0"/>
    <xf numFmtId="44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86" applyNumberFormat="0" applyFill="0" applyAlignment="0" applyProtection="0"/>
    <xf numFmtId="0" fontId="90" fillId="0" borderId="0" applyNumberFormat="0" applyFill="0" applyBorder="0" applyAlignment="0" applyProtection="0"/>
  </cellStyleXfs>
  <cellXfs count="1124">
    <xf numFmtId="0" fontId="0" fillId="0" borderId="0" xfId="0"/>
    <xf numFmtId="0" fontId="0" fillId="0" borderId="0" xfId="0" applyFill="1" applyAlignment="1">
      <alignment vertical="center" wrapText="1"/>
    </xf>
    <xf numFmtId="164" fontId="19" fillId="0" borderId="1" xfId="0" applyNumberFormat="1" applyFont="1" applyFill="1" applyBorder="1" applyAlignment="1" applyProtection="1">
      <alignment vertical="center" wrapText="1"/>
      <protection locked="0"/>
    </xf>
    <xf numFmtId="164" fontId="19" fillId="0" borderId="2" xfId="0" applyNumberFormat="1" applyFont="1" applyFill="1" applyBorder="1" applyAlignment="1" applyProtection="1">
      <alignment vertical="center" wrapText="1"/>
      <protection locked="0"/>
    </xf>
    <xf numFmtId="164" fontId="0" fillId="0" borderId="0" xfId="0" applyNumberFormat="1" applyFill="1" applyAlignment="1">
      <alignment vertical="center" wrapText="1"/>
    </xf>
    <xf numFmtId="164" fontId="0" fillId="0" borderId="0" xfId="0" applyNumberFormat="1" applyFill="1" applyAlignment="1">
      <alignment horizontal="center" vertical="center" wrapText="1"/>
    </xf>
    <xf numFmtId="164" fontId="5" fillId="0" borderId="0" xfId="0" applyNumberFormat="1" applyFont="1" applyFill="1" applyAlignment="1">
      <alignment horizontal="center" vertical="center" wrapText="1"/>
    </xf>
    <xf numFmtId="164" fontId="19" fillId="0" borderId="3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/>
    <xf numFmtId="0" fontId="0" fillId="0" borderId="0" xfId="0" applyFill="1" applyAlignment="1"/>
    <xf numFmtId="164" fontId="0" fillId="0" borderId="0" xfId="0" applyNumberFormat="1" applyFill="1" applyAlignment="1" applyProtection="1">
      <alignment vertical="center" wrapText="1"/>
    </xf>
    <xf numFmtId="1" fontId="19" fillId="0" borderId="1" xfId="0" applyNumberFormat="1" applyFont="1" applyFill="1" applyBorder="1" applyAlignment="1" applyProtection="1">
      <alignment vertical="center" wrapText="1"/>
      <protection locked="0"/>
    </xf>
    <xf numFmtId="164" fontId="19" fillId="0" borderId="4" xfId="0" applyNumberFormat="1" applyFont="1" applyFill="1" applyBorder="1" applyAlignment="1" applyProtection="1">
      <alignment horizontal="left" vertical="center" wrapText="1" indent="1"/>
      <protection locked="0"/>
    </xf>
    <xf numFmtId="1" fontId="19" fillId="0" borderId="2" xfId="0" applyNumberFormat="1" applyFont="1" applyFill="1" applyBorder="1" applyAlignment="1" applyProtection="1">
      <alignment vertical="center" wrapText="1"/>
      <protection locked="0"/>
    </xf>
    <xf numFmtId="164" fontId="18" fillId="0" borderId="5" xfId="0" applyNumberFormat="1" applyFont="1" applyFill="1" applyBorder="1" applyAlignment="1" applyProtection="1">
      <alignment vertical="center" wrapText="1"/>
    </xf>
    <xf numFmtId="164" fontId="18" fillId="0" borderId="6" xfId="0" applyNumberFormat="1" applyFont="1" applyFill="1" applyBorder="1" applyAlignment="1" applyProtection="1">
      <alignment vertical="center" wrapText="1"/>
    </xf>
    <xf numFmtId="164" fontId="5" fillId="0" borderId="0" xfId="0" applyNumberFormat="1" applyFont="1" applyFill="1" applyAlignment="1">
      <alignment vertical="center" wrapText="1"/>
    </xf>
    <xf numFmtId="164" fontId="17" fillId="0" borderId="3" xfId="0" applyNumberFormat="1" applyFont="1" applyFill="1" applyBorder="1" applyAlignment="1" applyProtection="1">
      <alignment horizontal="left" vertical="center" wrapText="1" indent="1"/>
      <protection locked="0"/>
    </xf>
    <xf numFmtId="164" fontId="17" fillId="0" borderId="4" xfId="0" applyNumberFormat="1" applyFont="1" applyFill="1" applyBorder="1" applyAlignment="1" applyProtection="1">
      <alignment horizontal="left" vertical="center" wrapText="1" indent="1"/>
      <protection locked="0"/>
    </xf>
    <xf numFmtId="164" fontId="10" fillId="0" borderId="0" xfId="0" applyNumberFormat="1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164" fontId="18" fillId="2" borderId="5" xfId="0" applyNumberFormat="1" applyFont="1" applyFill="1" applyBorder="1" applyAlignment="1" applyProtection="1">
      <alignment vertical="center" wrapText="1"/>
    </xf>
    <xf numFmtId="0" fontId="0" fillId="0" borderId="0" xfId="0" applyFill="1" applyProtection="1">
      <protection locked="0"/>
    </xf>
    <xf numFmtId="164" fontId="27" fillId="0" borderId="1" xfId="0" applyNumberFormat="1" applyFont="1" applyFill="1" applyBorder="1" applyAlignment="1" applyProtection="1">
      <alignment vertical="center"/>
      <protection locked="0"/>
    </xf>
    <xf numFmtId="164" fontId="27" fillId="0" borderId="2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/>
    <xf numFmtId="164" fontId="0" fillId="0" borderId="0" xfId="0" applyNumberFormat="1" applyFill="1" applyAlignment="1" applyProtection="1">
      <alignment horizontal="center" vertical="center" wrapText="1"/>
    </xf>
    <xf numFmtId="164" fontId="8" fillId="0" borderId="7" xfId="0" applyNumberFormat="1" applyFont="1" applyFill="1" applyBorder="1" applyAlignment="1" applyProtection="1">
      <alignment horizontal="center" vertical="center" wrapText="1"/>
    </xf>
    <xf numFmtId="164" fontId="8" fillId="0" borderId="5" xfId="0" applyNumberFormat="1" applyFont="1" applyFill="1" applyBorder="1" applyAlignment="1" applyProtection="1">
      <alignment horizontal="center" vertical="center" wrapText="1"/>
    </xf>
    <xf numFmtId="164" fontId="8" fillId="0" borderId="7" xfId="0" applyNumberFormat="1" applyFont="1" applyFill="1" applyBorder="1" applyAlignment="1" applyProtection="1">
      <alignment horizontal="left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vertical="center" wrapText="1"/>
    </xf>
    <xf numFmtId="0" fontId="0" fillId="0" borderId="0" xfId="0" applyFill="1" applyAlignment="1" applyProtection="1">
      <alignment vertical="center" wrapText="1"/>
    </xf>
    <xf numFmtId="0" fontId="27" fillId="0" borderId="3" xfId="0" applyFont="1" applyFill="1" applyBorder="1" applyAlignment="1" applyProtection="1">
      <alignment horizontal="center" vertical="center"/>
    </xf>
    <xf numFmtId="164" fontId="26" fillId="0" borderId="8" xfId="0" applyNumberFormat="1" applyFont="1" applyFill="1" applyBorder="1" applyAlignment="1" applyProtection="1">
      <alignment vertical="center"/>
    </xf>
    <xf numFmtId="0" fontId="27" fillId="0" borderId="4" xfId="0" applyFont="1" applyFill="1" applyBorder="1" applyAlignment="1" applyProtection="1">
      <alignment horizontal="center" vertical="center"/>
    </xf>
    <xf numFmtId="0" fontId="27" fillId="0" borderId="2" xfId="0" applyFont="1" applyFill="1" applyBorder="1" applyAlignment="1" applyProtection="1">
      <alignment vertical="center" wrapText="1"/>
    </xf>
    <xf numFmtId="164" fontId="26" fillId="0" borderId="5" xfId="0" applyNumberFormat="1" applyFont="1" applyFill="1" applyBorder="1" applyAlignment="1" applyProtection="1">
      <alignment vertical="center"/>
    </xf>
    <xf numFmtId="164" fontId="26" fillId="0" borderId="6" xfId="0" applyNumberFormat="1" applyFont="1" applyFill="1" applyBorder="1" applyAlignment="1" applyProtection="1">
      <alignment vertical="center"/>
    </xf>
    <xf numFmtId="164" fontId="6" fillId="0" borderId="0" xfId="0" applyNumberFormat="1" applyFont="1" applyFill="1" applyAlignment="1" applyProtection="1">
      <alignment horizontal="right" vertical="center"/>
    </xf>
    <xf numFmtId="164" fontId="30" fillId="0" borderId="9" xfId="0" applyNumberFormat="1" applyFont="1" applyFill="1" applyBorder="1" applyAlignment="1" applyProtection="1">
      <alignment horizontal="right" vertical="center" wrapText="1" indent="1"/>
    </xf>
    <xf numFmtId="164" fontId="26" fillId="0" borderId="5" xfId="0" applyNumberFormat="1" applyFont="1" applyFill="1" applyBorder="1" applyAlignment="1" applyProtection="1">
      <alignment horizontal="right" vertical="center" wrapText="1" indent="1"/>
      <protection locked="0"/>
    </xf>
    <xf numFmtId="0" fontId="41" fillId="0" borderId="0" xfId="0" applyFont="1" applyFill="1" applyAlignment="1" applyProtection="1">
      <alignment horizontal="left" vertical="center" wrapText="1"/>
    </xf>
    <xf numFmtId="0" fontId="41" fillId="0" borderId="0" xfId="0" applyFont="1" applyFill="1" applyAlignment="1" applyProtection="1">
      <alignment vertical="center" wrapText="1"/>
    </xf>
    <xf numFmtId="0" fontId="41" fillId="0" borderId="0" xfId="0" applyFont="1" applyFill="1" applyAlignment="1" applyProtection="1">
      <alignment horizontal="right" vertical="center" wrapText="1" indent="1"/>
    </xf>
    <xf numFmtId="164" fontId="32" fillId="0" borderId="10" xfId="6" applyNumberFormat="1" applyFont="1" applyFill="1" applyBorder="1" applyAlignment="1" applyProtection="1">
      <alignment vertical="center"/>
    </xf>
    <xf numFmtId="164" fontId="32" fillId="0" borderId="10" xfId="6" applyNumberFormat="1" applyFont="1" applyFill="1" applyBorder="1" applyAlignment="1" applyProtection="1"/>
    <xf numFmtId="0" fontId="8" fillId="0" borderId="11" xfId="6" applyFont="1" applyFill="1" applyBorder="1" applyAlignment="1" applyProtection="1">
      <alignment horizontal="center" vertical="center" wrapText="1"/>
    </xf>
    <xf numFmtId="0" fontId="8" fillId="0" borderId="12" xfId="6" applyFont="1" applyFill="1" applyBorder="1" applyAlignment="1" applyProtection="1">
      <alignment horizontal="center" vertical="center" wrapText="1"/>
    </xf>
    <xf numFmtId="164" fontId="18" fillId="0" borderId="13" xfId="0" applyNumberFormat="1" applyFont="1" applyFill="1" applyBorder="1" applyAlignment="1" applyProtection="1">
      <alignment horizontal="center" vertical="center" wrapText="1"/>
    </xf>
    <xf numFmtId="164" fontId="19" fillId="0" borderId="14" xfId="0" applyNumberFormat="1" applyFont="1" applyFill="1" applyBorder="1" applyAlignment="1" applyProtection="1">
      <alignment vertical="center" wrapText="1"/>
      <protection locked="0"/>
    </xf>
    <xf numFmtId="164" fontId="26" fillId="0" borderId="8" xfId="0" applyNumberFormat="1" applyFont="1" applyFill="1" applyBorder="1" applyAlignment="1" applyProtection="1">
      <alignment vertical="center" wrapText="1"/>
    </xf>
    <xf numFmtId="164" fontId="19" fillId="0" borderId="15" xfId="0" applyNumberFormat="1" applyFont="1" applyFill="1" applyBorder="1" applyAlignment="1" applyProtection="1">
      <alignment vertical="center" wrapText="1"/>
      <protection locked="0"/>
    </xf>
    <xf numFmtId="164" fontId="18" fillId="0" borderId="17" xfId="0" applyNumberFormat="1" applyFont="1" applyFill="1" applyBorder="1" applyAlignment="1">
      <alignment horizontal="center" vertical="center"/>
    </xf>
    <xf numFmtId="164" fontId="18" fillId="0" borderId="18" xfId="0" applyNumberFormat="1" applyFont="1" applyFill="1" applyBorder="1" applyAlignment="1">
      <alignment horizontal="center" vertical="center"/>
    </xf>
    <xf numFmtId="164" fontId="18" fillId="0" borderId="18" xfId="0" applyNumberFormat="1" applyFont="1" applyFill="1" applyBorder="1" applyAlignment="1">
      <alignment horizontal="center" vertical="center" wrapText="1"/>
    </xf>
    <xf numFmtId="49" fontId="27" fillId="0" borderId="19" xfId="0" applyNumberFormat="1" applyFont="1" applyFill="1" applyBorder="1" applyAlignment="1">
      <alignment horizontal="left" vertical="center"/>
    </xf>
    <xf numFmtId="3" fontId="27" fillId="0" borderId="20" xfId="0" applyNumberFormat="1" applyFont="1" applyFill="1" applyBorder="1" applyAlignment="1" applyProtection="1">
      <alignment horizontal="right" vertical="center"/>
      <protection locked="0"/>
    </xf>
    <xf numFmtId="164" fontId="26" fillId="0" borderId="21" xfId="0" applyNumberFormat="1" applyFont="1" applyFill="1" applyBorder="1" applyAlignment="1">
      <alignment horizontal="right" vertical="center" wrapText="1"/>
    </xf>
    <xf numFmtId="49" fontId="30" fillId="0" borderId="22" xfId="0" quotePrefix="1" applyNumberFormat="1" applyFont="1" applyFill="1" applyBorder="1" applyAlignment="1">
      <alignment horizontal="left" vertical="center" indent="1"/>
    </xf>
    <xf numFmtId="3" fontId="30" fillId="0" borderId="23" xfId="0" applyNumberFormat="1" applyFont="1" applyFill="1" applyBorder="1" applyAlignment="1" applyProtection="1">
      <alignment horizontal="right" vertical="center"/>
      <protection locked="0"/>
    </xf>
    <xf numFmtId="3" fontId="30" fillId="0" borderId="23" xfId="0" applyNumberFormat="1" applyFont="1" applyFill="1" applyBorder="1" applyAlignment="1" applyProtection="1">
      <alignment horizontal="right" vertical="center" wrapText="1"/>
      <protection locked="0"/>
    </xf>
    <xf numFmtId="164" fontId="26" fillId="0" borderId="23" xfId="0" applyNumberFormat="1" applyFont="1" applyFill="1" applyBorder="1" applyAlignment="1">
      <alignment horizontal="right" vertical="center" wrapText="1"/>
    </xf>
    <xf numFmtId="49" fontId="27" fillId="0" borderId="22" xfId="0" applyNumberFormat="1" applyFont="1" applyFill="1" applyBorder="1" applyAlignment="1">
      <alignment horizontal="left" vertical="center"/>
    </xf>
    <xf numFmtId="3" fontId="27" fillId="0" borderId="23" xfId="0" applyNumberFormat="1" applyFont="1" applyFill="1" applyBorder="1" applyAlignment="1" applyProtection="1">
      <alignment horizontal="right" vertical="center"/>
      <protection locked="0"/>
    </xf>
    <xf numFmtId="49" fontId="27" fillId="0" borderId="24" xfId="0" applyNumberFormat="1" applyFont="1" applyFill="1" applyBorder="1" applyAlignment="1" applyProtection="1">
      <alignment horizontal="left" vertical="center"/>
      <protection locked="0"/>
    </xf>
    <xf numFmtId="3" fontId="27" fillId="0" borderId="25" xfId="0" applyNumberFormat="1" applyFont="1" applyFill="1" applyBorder="1" applyAlignment="1" applyProtection="1">
      <alignment horizontal="right" vertical="center"/>
      <protection locked="0"/>
    </xf>
    <xf numFmtId="49" fontId="26" fillId="0" borderId="26" xfId="0" applyNumberFormat="1" applyFont="1" applyFill="1" applyBorder="1" applyAlignment="1" applyProtection="1">
      <alignment horizontal="left" vertical="center" indent="1"/>
      <protection locked="0"/>
    </xf>
    <xf numFmtId="164" fontId="26" fillId="0" borderId="16" xfId="0" applyNumberFormat="1" applyFont="1" applyFill="1" applyBorder="1" applyAlignment="1">
      <alignment vertical="center"/>
    </xf>
    <xf numFmtId="4" fontId="19" fillId="0" borderId="16" xfId="0" applyNumberFormat="1" applyFont="1" applyFill="1" applyBorder="1" applyAlignment="1" applyProtection="1">
      <alignment vertical="center" wrapText="1"/>
      <protection locked="0"/>
    </xf>
    <xf numFmtId="49" fontId="26" fillId="0" borderId="27" xfId="0" applyNumberFormat="1" applyFont="1" applyFill="1" applyBorder="1" applyAlignment="1" applyProtection="1">
      <alignment vertical="center"/>
      <protection locked="0"/>
    </xf>
    <xf numFmtId="49" fontId="26" fillId="0" borderId="27" xfId="0" applyNumberFormat="1" applyFont="1" applyFill="1" applyBorder="1" applyAlignment="1" applyProtection="1">
      <alignment horizontal="right" vertical="center"/>
      <protection locked="0"/>
    </xf>
    <xf numFmtId="3" fontId="19" fillId="0" borderId="27" xfId="0" applyNumberFormat="1" applyFont="1" applyFill="1" applyBorder="1" applyAlignment="1" applyProtection="1">
      <alignment horizontal="right" vertical="center" wrapText="1"/>
      <protection locked="0"/>
    </xf>
    <xf numFmtId="49" fontId="26" fillId="0" borderId="10" xfId="0" applyNumberFormat="1" applyFont="1" applyFill="1" applyBorder="1" applyAlignment="1" applyProtection="1">
      <alignment vertical="center"/>
      <protection locked="0"/>
    </xf>
    <xf numFmtId="49" fontId="26" fillId="0" borderId="10" xfId="0" applyNumberFormat="1" applyFont="1" applyFill="1" applyBorder="1" applyAlignment="1" applyProtection="1">
      <alignment horizontal="right" vertical="center"/>
      <protection locked="0"/>
    </xf>
    <xf numFmtId="3" fontId="19" fillId="0" borderId="10" xfId="0" applyNumberFormat="1" applyFont="1" applyFill="1" applyBorder="1" applyAlignment="1" applyProtection="1">
      <alignment horizontal="right" vertical="center" wrapText="1"/>
      <protection locked="0"/>
    </xf>
    <xf numFmtId="49" fontId="27" fillId="0" borderId="28" xfId="0" applyNumberFormat="1" applyFont="1" applyFill="1" applyBorder="1" applyAlignment="1">
      <alignment horizontal="left" vertical="center"/>
    </xf>
    <xf numFmtId="3" fontId="27" fillId="0" borderId="20" xfId="0" applyNumberFormat="1" applyFont="1" applyFill="1" applyBorder="1" applyAlignment="1" applyProtection="1">
      <alignment horizontal="right" vertical="center" wrapText="1"/>
      <protection locked="0"/>
    </xf>
    <xf numFmtId="164" fontId="18" fillId="0" borderId="20" xfId="0" applyNumberFormat="1" applyFont="1" applyFill="1" applyBorder="1" applyAlignment="1" applyProtection="1">
      <alignment horizontal="right" vertical="center" wrapText="1"/>
    </xf>
    <xf numFmtId="49" fontId="27" fillId="0" borderId="3" xfId="0" applyNumberFormat="1" applyFont="1" applyFill="1" applyBorder="1" applyAlignment="1">
      <alignment horizontal="left" vertical="center"/>
    </xf>
    <xf numFmtId="3" fontId="27" fillId="0" borderId="23" xfId="0" applyNumberFormat="1" applyFont="1" applyFill="1" applyBorder="1" applyAlignment="1" applyProtection="1">
      <alignment horizontal="right" vertical="center" wrapText="1"/>
      <protection locked="0"/>
    </xf>
    <xf numFmtId="164" fontId="26" fillId="0" borderId="23" xfId="0" applyNumberFormat="1" applyFont="1" applyFill="1" applyBorder="1" applyAlignment="1" applyProtection="1">
      <alignment horizontal="right" vertical="center" wrapText="1"/>
    </xf>
    <xf numFmtId="49" fontId="27" fillId="0" borderId="3" xfId="0" applyNumberFormat="1" applyFont="1" applyFill="1" applyBorder="1" applyAlignment="1" applyProtection="1">
      <alignment horizontal="left" vertical="center"/>
      <protection locked="0"/>
    </xf>
    <xf numFmtId="49" fontId="27" fillId="0" borderId="4" xfId="0" applyNumberFormat="1" applyFont="1" applyFill="1" applyBorder="1" applyAlignment="1" applyProtection="1">
      <alignment horizontal="left" vertical="center"/>
      <protection locked="0"/>
    </xf>
    <xf numFmtId="3" fontId="27" fillId="0" borderId="25" xfId="0" applyNumberFormat="1" applyFont="1" applyFill="1" applyBorder="1" applyAlignment="1" applyProtection="1">
      <alignment horizontal="right" vertical="center" wrapText="1"/>
      <protection locked="0"/>
    </xf>
    <xf numFmtId="167" fontId="18" fillId="0" borderId="16" xfId="0" applyNumberFormat="1" applyFont="1" applyFill="1" applyBorder="1" applyAlignment="1">
      <alignment horizontal="left" vertical="center" wrapText="1" indent="1"/>
    </xf>
    <xf numFmtId="167" fontId="40" fillId="0" borderId="0" xfId="0" applyNumberFormat="1" applyFont="1" applyFill="1" applyBorder="1" applyAlignment="1">
      <alignment horizontal="left" vertical="center" wrapText="1"/>
    </xf>
    <xf numFmtId="3" fontId="27" fillId="0" borderId="21" xfId="0" applyNumberFormat="1" applyFont="1" applyFill="1" applyBorder="1" applyAlignment="1" applyProtection="1">
      <alignment horizontal="right" vertical="center" wrapText="1"/>
      <protection locked="0"/>
    </xf>
    <xf numFmtId="4" fontId="18" fillId="0" borderId="21" xfId="0" applyNumberFormat="1" applyFont="1" applyFill="1" applyBorder="1" applyAlignment="1">
      <alignment horizontal="right" vertical="center" wrapText="1"/>
    </xf>
    <xf numFmtId="4" fontId="18" fillId="0" borderId="23" xfId="0" applyNumberFormat="1" applyFont="1" applyFill="1" applyBorder="1" applyAlignment="1">
      <alignment horizontal="right" vertical="center" wrapText="1"/>
    </xf>
    <xf numFmtId="4" fontId="18" fillId="0" borderId="30" xfId="0" applyNumberFormat="1" applyFont="1" applyFill="1" applyBorder="1" applyAlignment="1">
      <alignment horizontal="right" vertical="center" wrapText="1"/>
    </xf>
    <xf numFmtId="0" fontId="8" fillId="0" borderId="31" xfId="0" applyFont="1" applyFill="1" applyBorder="1" applyAlignment="1" applyProtection="1">
      <alignment horizontal="center" vertical="center" wrapText="1"/>
    </xf>
    <xf numFmtId="164" fontId="19" fillId="0" borderId="32" xfId="6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11" xfId="6" applyNumberFormat="1" applyFont="1" applyFill="1" applyBorder="1" applyAlignment="1" applyProtection="1">
      <alignment horizontal="right" vertical="center" wrapText="1" indent="1"/>
      <protection locked="0"/>
    </xf>
    <xf numFmtId="164" fontId="25" fillId="0" borderId="5" xfId="0" applyNumberFormat="1" applyFont="1" applyBorder="1" applyAlignment="1" applyProtection="1">
      <alignment horizontal="right" vertical="center" wrapText="1" indent="1"/>
    </xf>
    <xf numFmtId="164" fontId="29" fillId="0" borderId="5" xfId="0" applyNumberFormat="1" applyFont="1" applyFill="1" applyBorder="1" applyAlignment="1" applyProtection="1">
      <alignment horizontal="right" vertical="center" wrapText="1" indent="1"/>
    </xf>
    <xf numFmtId="164" fontId="29" fillId="0" borderId="6" xfId="0" applyNumberFormat="1" applyFont="1" applyFill="1" applyBorder="1" applyAlignment="1" applyProtection="1">
      <alignment horizontal="right" vertical="center" wrapText="1" indent="1"/>
    </xf>
    <xf numFmtId="164" fontId="27" fillId="0" borderId="33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34" xfId="0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4" fontId="19" fillId="0" borderId="32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9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11" xfId="0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5" xfId="0" applyNumberFormat="1" applyFont="1" applyFill="1" applyBorder="1" applyAlignment="1" applyProtection="1">
      <alignment horizontal="right" vertical="center" wrapText="1" indent="1"/>
    </xf>
    <xf numFmtId="0" fontId="18" fillId="0" borderId="34" xfId="0" applyFont="1" applyFill="1" applyBorder="1" applyAlignment="1" applyProtection="1">
      <alignment horizontal="center" vertical="center" wrapText="1"/>
    </xf>
    <xf numFmtId="3" fontId="5" fillId="0" borderId="34" xfId="0" applyNumberFormat="1" applyFont="1" applyFill="1" applyBorder="1" applyAlignment="1" applyProtection="1">
      <alignment horizontal="right" vertical="center" wrapText="1" indent="1"/>
      <protection locked="0"/>
    </xf>
    <xf numFmtId="0" fontId="18" fillId="0" borderId="35" xfId="0" applyFont="1" applyFill="1" applyBorder="1" applyAlignment="1" applyProtection="1">
      <alignment horizontal="center" vertical="center" wrapText="1"/>
    </xf>
    <xf numFmtId="3" fontId="5" fillId="0" borderId="5" xfId="0" applyNumberFormat="1" applyFont="1" applyFill="1" applyBorder="1" applyAlignment="1" applyProtection="1">
      <alignment horizontal="right" vertical="center" wrapText="1" indent="1"/>
      <protection locked="0"/>
    </xf>
    <xf numFmtId="3" fontId="5" fillId="0" borderId="35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36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37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6" xfId="0" applyNumberFormat="1" applyFont="1" applyFill="1" applyBorder="1" applyAlignment="1">
      <alignment horizontal="center" vertical="center" wrapText="1"/>
    </xf>
    <xf numFmtId="164" fontId="0" fillId="0" borderId="0" xfId="0" applyNumberFormat="1" applyFill="1" applyAlignment="1" applyProtection="1">
      <alignment horizontal="center" vertical="center" wrapText="1"/>
      <protection locked="0"/>
    </xf>
    <xf numFmtId="164" fontId="0" fillId="0" borderId="0" xfId="0" applyNumberFormat="1" applyFill="1" applyAlignment="1" applyProtection="1">
      <alignment vertical="center" wrapText="1"/>
      <protection locked="0"/>
    </xf>
    <xf numFmtId="164" fontId="6" fillId="0" borderId="0" xfId="0" applyNumberFormat="1" applyFont="1" applyFill="1" applyAlignment="1" applyProtection="1">
      <alignment horizontal="right" vertical="center"/>
      <protection locked="0"/>
    </xf>
    <xf numFmtId="164" fontId="8" fillId="0" borderId="38" xfId="0" applyNumberFormat="1" applyFont="1" applyFill="1" applyBorder="1" applyAlignment="1" applyProtection="1">
      <alignment horizontal="centerContinuous" vertical="center"/>
    </xf>
    <xf numFmtId="164" fontId="8" fillId="0" borderId="39" xfId="0" applyNumberFormat="1" applyFont="1" applyFill="1" applyBorder="1" applyAlignment="1" applyProtection="1">
      <alignment horizontal="centerContinuous" vertical="center"/>
    </xf>
    <xf numFmtId="164" fontId="8" fillId="0" borderId="40" xfId="0" applyNumberFormat="1" applyFont="1" applyFill="1" applyBorder="1" applyAlignment="1" applyProtection="1">
      <alignment horizontal="centerContinuous" vertical="center"/>
    </xf>
    <xf numFmtId="164" fontId="43" fillId="0" borderId="0" xfId="0" applyNumberFormat="1" applyFont="1" applyFill="1" applyAlignment="1">
      <alignment vertical="center"/>
    </xf>
    <xf numFmtId="164" fontId="8" fillId="0" borderId="13" xfId="0" applyNumberFormat="1" applyFont="1" applyFill="1" applyBorder="1" applyAlignment="1" applyProtection="1">
      <alignment horizontal="center" vertical="center"/>
    </xf>
    <xf numFmtId="164" fontId="8" fillId="0" borderId="41" xfId="0" applyNumberFormat="1" applyFont="1" applyFill="1" applyBorder="1" applyAlignment="1" applyProtection="1">
      <alignment horizontal="center" vertical="center"/>
    </xf>
    <xf numFmtId="164" fontId="8" fillId="0" borderId="12" xfId="0" applyNumberFormat="1" applyFont="1" applyFill="1" applyBorder="1" applyAlignment="1" applyProtection="1">
      <alignment horizontal="center" vertical="center" wrapText="1"/>
    </xf>
    <xf numFmtId="164" fontId="43" fillId="0" borderId="0" xfId="0" applyNumberFormat="1" applyFont="1" applyFill="1" applyAlignment="1">
      <alignment horizontal="center" vertical="center"/>
    </xf>
    <xf numFmtId="164" fontId="18" fillId="0" borderId="5" xfId="0" applyNumberFormat="1" applyFont="1" applyFill="1" applyBorder="1" applyAlignment="1" applyProtection="1">
      <alignment horizontal="center" vertical="center" wrapText="1"/>
    </xf>
    <xf numFmtId="164" fontId="18" fillId="0" borderId="0" xfId="0" applyNumberFormat="1" applyFont="1" applyFill="1" applyAlignment="1">
      <alignment horizontal="center" vertical="center" wrapText="1"/>
    </xf>
    <xf numFmtId="164" fontId="18" fillId="0" borderId="42" xfId="0" applyNumberFormat="1" applyFont="1" applyFill="1" applyBorder="1" applyAlignment="1" applyProtection="1">
      <alignment horizontal="right" vertical="center" wrapText="1" indent="1"/>
    </xf>
    <xf numFmtId="164" fontId="26" fillId="0" borderId="32" xfId="0" applyNumberFormat="1" applyFont="1" applyFill="1" applyBorder="1" applyAlignment="1" applyProtection="1">
      <alignment horizontal="left" vertical="center" wrapText="1" indent="1"/>
    </xf>
    <xf numFmtId="1" fontId="29" fillId="2" borderId="32" xfId="0" applyNumberFormat="1" applyFont="1" applyFill="1" applyBorder="1" applyAlignment="1" applyProtection="1">
      <alignment horizontal="center" vertical="center" wrapText="1"/>
    </xf>
    <xf numFmtId="164" fontId="26" fillId="0" borderId="32" xfId="0" applyNumberFormat="1" applyFont="1" applyFill="1" applyBorder="1" applyAlignment="1" applyProtection="1">
      <alignment vertical="center" wrapText="1"/>
    </xf>
    <xf numFmtId="164" fontId="26" fillId="0" borderId="38" xfId="0" applyNumberFormat="1" applyFont="1" applyFill="1" applyBorder="1" applyAlignment="1" applyProtection="1">
      <alignment vertical="center" wrapText="1"/>
    </xf>
    <xf numFmtId="164" fontId="26" fillId="0" borderId="21" xfId="0" applyNumberFormat="1" applyFont="1" applyFill="1" applyBorder="1" applyAlignment="1" applyProtection="1">
      <alignment vertical="center" wrapText="1"/>
    </xf>
    <xf numFmtId="164" fontId="18" fillId="0" borderId="3" xfId="0" applyNumberFormat="1" applyFont="1" applyFill="1" applyBorder="1" applyAlignment="1" applyProtection="1">
      <alignment horizontal="right" vertical="center" wrapText="1" indent="1"/>
    </xf>
    <xf numFmtId="164" fontId="1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1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 applyProtection="1">
      <alignment vertical="center" wrapText="1"/>
    </xf>
    <xf numFmtId="1" fontId="29" fillId="2" borderId="1" xfId="0" applyNumberFormat="1" applyFont="1" applyFill="1" applyBorder="1" applyAlignment="1" applyProtection="1">
      <alignment horizontal="center" vertical="center" wrapText="1"/>
    </xf>
    <xf numFmtId="164" fontId="26" fillId="0" borderId="1" xfId="0" applyNumberFormat="1" applyFont="1" applyFill="1" applyBorder="1" applyAlignment="1" applyProtection="1">
      <alignment vertical="center" wrapText="1"/>
    </xf>
    <xf numFmtId="164" fontId="26" fillId="0" borderId="23" xfId="0" applyNumberFormat="1" applyFont="1" applyFill="1" applyBorder="1" applyAlignment="1" applyProtection="1">
      <alignment vertical="center" wrapText="1"/>
    </xf>
    <xf numFmtId="164" fontId="26" fillId="0" borderId="9" xfId="0" applyNumberFormat="1" applyFont="1" applyFill="1" applyBorder="1" applyAlignment="1" applyProtection="1">
      <alignment vertical="center" wrapText="1"/>
    </xf>
    <xf numFmtId="164" fontId="18" fillId="0" borderId="7" xfId="0" applyNumberFormat="1" applyFont="1" applyFill="1" applyBorder="1" applyAlignment="1" applyProtection="1">
      <alignment horizontal="right" vertical="center" wrapText="1" indent="1"/>
    </xf>
    <xf numFmtId="164" fontId="18" fillId="0" borderId="5" xfId="0" applyNumberFormat="1" applyFont="1" applyFill="1" applyBorder="1" applyAlignment="1" applyProtection="1">
      <alignment horizontal="left" vertical="center" wrapText="1" indent="1"/>
    </xf>
    <xf numFmtId="1" fontId="19" fillId="2" borderId="45" xfId="0" applyNumberFormat="1" applyFont="1" applyFill="1" applyBorder="1" applyAlignment="1" applyProtection="1">
      <alignment vertical="center" wrapText="1"/>
    </xf>
    <xf numFmtId="164" fontId="26" fillId="0" borderId="5" xfId="0" applyNumberFormat="1" applyFont="1" applyFill="1" applyBorder="1" applyAlignment="1" applyProtection="1">
      <alignment vertical="center" wrapText="1"/>
    </xf>
    <xf numFmtId="164" fontId="26" fillId="0" borderId="45" xfId="0" applyNumberFormat="1" applyFont="1" applyFill="1" applyBorder="1" applyAlignment="1" applyProtection="1">
      <alignment vertical="center" wrapText="1"/>
    </xf>
    <xf numFmtId="164" fontId="26" fillId="0" borderId="16" xfId="0" applyNumberFormat="1" applyFont="1" applyFill="1" applyBorder="1" applyAlignment="1" applyProtection="1">
      <alignment vertical="center" wrapText="1"/>
    </xf>
    <xf numFmtId="164" fontId="10" fillId="0" borderId="0" xfId="0" applyNumberFormat="1" applyFont="1" applyFill="1" applyAlignment="1">
      <alignment horizontal="center" vertical="center" wrapText="1"/>
    </xf>
    <xf numFmtId="164" fontId="6" fillId="0" borderId="0" xfId="0" applyNumberFormat="1" applyFont="1" applyFill="1" applyAlignment="1">
      <alignment horizontal="right" vertical="center"/>
    </xf>
    <xf numFmtId="164" fontId="8" fillId="0" borderId="41" xfId="0" applyNumberFormat="1" applyFont="1" applyFill="1" applyBorder="1" applyAlignment="1">
      <alignment horizontal="center" vertical="center"/>
    </xf>
    <xf numFmtId="164" fontId="8" fillId="0" borderId="11" xfId="0" applyNumberFormat="1" applyFont="1" applyFill="1" applyBorder="1" applyAlignment="1">
      <alignment horizontal="center" vertical="center"/>
    </xf>
    <xf numFmtId="164" fontId="8" fillId="0" borderId="26" xfId="0" applyNumberFormat="1" applyFont="1" applyFill="1" applyBorder="1" applyAlignment="1">
      <alignment horizontal="center" vertical="center" wrapText="1"/>
    </xf>
    <xf numFmtId="164" fontId="8" fillId="0" borderId="45" xfId="0" applyNumberFormat="1" applyFont="1" applyFill="1" applyBorder="1" applyAlignment="1">
      <alignment horizontal="center" vertical="center" wrapText="1"/>
    </xf>
    <xf numFmtId="164" fontId="8" fillId="0" borderId="6" xfId="0" applyNumberFormat="1" applyFont="1" applyFill="1" applyBorder="1" applyAlignment="1">
      <alignment horizontal="center" vertical="center" wrapText="1"/>
    </xf>
    <xf numFmtId="164" fontId="43" fillId="0" borderId="0" xfId="0" applyNumberFormat="1" applyFont="1" applyFill="1" applyAlignment="1">
      <alignment horizontal="center" vertical="center" wrapText="1"/>
    </xf>
    <xf numFmtId="164" fontId="18" fillId="0" borderId="7" xfId="0" applyNumberFormat="1" applyFont="1" applyFill="1" applyBorder="1" applyAlignment="1">
      <alignment horizontal="right" vertical="center" wrapText="1" indent="1"/>
    </xf>
    <xf numFmtId="164" fontId="18" fillId="0" borderId="16" xfId="0" applyNumberFormat="1" applyFont="1" applyFill="1" applyBorder="1" applyAlignment="1">
      <alignment horizontal="left" vertical="center" wrapText="1" indent="1"/>
    </xf>
    <xf numFmtId="164" fontId="14" fillId="2" borderId="16" xfId="0" applyNumberFormat="1" applyFont="1" applyFill="1" applyBorder="1" applyAlignment="1">
      <alignment horizontal="left" vertical="center" wrapText="1" indent="2"/>
    </xf>
    <xf numFmtId="164" fontId="14" fillId="2" borderId="35" xfId="0" applyNumberFormat="1" applyFont="1" applyFill="1" applyBorder="1" applyAlignment="1">
      <alignment horizontal="left" vertical="center" wrapText="1" indent="2"/>
    </xf>
    <xf numFmtId="164" fontId="18" fillId="0" borderId="7" xfId="0" applyNumberFormat="1" applyFont="1" applyFill="1" applyBorder="1" applyAlignment="1">
      <alignment vertical="center" wrapText="1"/>
    </xf>
    <xf numFmtId="164" fontId="18" fillId="0" borderId="5" xfId="0" applyNumberFormat="1" applyFont="1" applyFill="1" applyBorder="1" applyAlignment="1">
      <alignment vertical="center" wrapText="1"/>
    </xf>
    <xf numFmtId="164" fontId="18" fillId="0" borderId="6" xfId="0" applyNumberFormat="1" applyFont="1" applyFill="1" applyBorder="1" applyAlignment="1">
      <alignment vertical="center" wrapText="1"/>
    </xf>
    <xf numFmtId="164" fontId="18" fillId="0" borderId="3" xfId="0" applyNumberFormat="1" applyFont="1" applyFill="1" applyBorder="1" applyAlignment="1">
      <alignment horizontal="right" vertical="center" wrapText="1" indent="1"/>
    </xf>
    <xf numFmtId="164" fontId="19" fillId="0" borderId="23" xfId="0" applyNumberFormat="1" applyFont="1" applyFill="1" applyBorder="1" applyAlignment="1" applyProtection="1">
      <alignment horizontal="left" vertical="center" wrapText="1" indent="1"/>
      <protection locked="0"/>
    </xf>
    <xf numFmtId="165" fontId="14" fillId="0" borderId="23" xfId="0" applyNumberFormat="1" applyFont="1" applyFill="1" applyBorder="1" applyAlignment="1" applyProtection="1">
      <alignment horizontal="right" vertical="center" wrapText="1" indent="2"/>
      <protection locked="0"/>
    </xf>
    <xf numFmtId="165" fontId="14" fillId="0" borderId="1" xfId="0" applyNumberFormat="1" applyFont="1" applyFill="1" applyBorder="1" applyAlignment="1" applyProtection="1">
      <alignment horizontal="right" vertical="center" wrapText="1" indent="2"/>
      <protection locked="0"/>
    </xf>
    <xf numFmtId="164" fontId="19" fillId="0" borderId="3" xfId="0" applyNumberFormat="1" applyFont="1" applyFill="1" applyBorder="1" applyAlignment="1" applyProtection="1">
      <alignment vertical="center" wrapText="1"/>
      <protection locked="0"/>
    </xf>
    <xf numFmtId="164" fontId="19" fillId="0" borderId="8" xfId="0" applyNumberFormat="1" applyFont="1" applyFill="1" applyBorder="1" applyAlignment="1" applyProtection="1">
      <alignment vertical="center" wrapText="1"/>
      <protection locked="0"/>
    </xf>
    <xf numFmtId="164" fontId="14" fillId="2" borderId="16" xfId="0" applyNumberFormat="1" applyFont="1" applyFill="1" applyBorder="1" applyAlignment="1">
      <alignment horizontal="right" vertical="center" wrapText="1" indent="2"/>
    </xf>
    <xf numFmtId="164" fontId="14" fillId="2" borderId="35" xfId="0" applyNumberFormat="1" applyFont="1" applyFill="1" applyBorder="1" applyAlignment="1">
      <alignment horizontal="right" vertical="center" wrapText="1" indent="2"/>
    </xf>
    <xf numFmtId="0" fontId="8" fillId="0" borderId="5" xfId="0" applyFont="1" applyFill="1" applyBorder="1" applyAlignment="1">
      <alignment horizontal="center" vertical="center" wrapText="1"/>
    </xf>
    <xf numFmtId="0" fontId="8" fillId="0" borderId="4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 applyProtection="1">
      <alignment vertical="center" wrapText="1"/>
      <protection locked="0"/>
    </xf>
    <xf numFmtId="164" fontId="27" fillId="0" borderId="14" xfId="0" applyNumberFormat="1" applyFont="1" applyFill="1" applyBorder="1" applyAlignment="1" applyProtection="1">
      <alignment vertical="center"/>
      <protection locked="0"/>
    </xf>
    <xf numFmtId="164" fontId="26" fillId="0" borderId="14" xfId="0" applyNumberFormat="1" applyFont="1" applyFill="1" applyBorder="1" applyAlignment="1" applyProtection="1">
      <alignment vertical="center"/>
    </xf>
    <xf numFmtId="164" fontId="27" fillId="0" borderId="15" xfId="0" applyNumberFormat="1" applyFont="1" applyFill="1" applyBorder="1" applyAlignment="1" applyProtection="1">
      <alignment vertical="center"/>
      <protection locked="0"/>
    </xf>
    <xf numFmtId="0" fontId="27" fillId="0" borderId="46" xfId="0" applyFont="1" applyFill="1" applyBorder="1" applyAlignment="1" applyProtection="1">
      <alignment horizontal="center" vertical="center"/>
    </xf>
    <xf numFmtId="0" fontId="27" fillId="0" borderId="11" xfId="0" applyFont="1" applyFill="1" applyBorder="1" applyAlignment="1" applyProtection="1">
      <alignment vertical="center" wrapText="1"/>
    </xf>
    <xf numFmtId="0" fontId="27" fillId="0" borderId="11" xfId="0" applyFont="1" applyFill="1" applyBorder="1" applyAlignment="1" applyProtection="1">
      <alignment vertical="center" wrapText="1"/>
      <protection locked="0"/>
    </xf>
    <xf numFmtId="164" fontId="27" fillId="0" borderId="11" xfId="0" applyNumberFormat="1" applyFont="1" applyFill="1" applyBorder="1" applyAlignment="1" applyProtection="1">
      <alignment vertical="center"/>
      <protection locked="0"/>
    </xf>
    <xf numFmtId="164" fontId="27" fillId="0" borderId="41" xfId="0" applyNumberFormat="1" applyFont="1" applyFill="1" applyBorder="1" applyAlignment="1" applyProtection="1">
      <alignment vertical="center"/>
      <protection locked="0"/>
    </xf>
    <xf numFmtId="164" fontId="26" fillId="0" borderId="45" xfId="0" applyNumberFormat="1" applyFont="1" applyFill="1" applyBorder="1" applyAlignment="1" applyProtection="1">
      <alignment vertical="center"/>
    </xf>
    <xf numFmtId="164" fontId="26" fillId="0" borderId="12" xfId="0" applyNumberFormat="1" applyFont="1" applyFill="1" applyBorder="1" applyAlignment="1" applyProtection="1">
      <alignment vertical="center"/>
    </xf>
    <xf numFmtId="164" fontId="28" fillId="0" borderId="5" xfId="0" applyNumberFormat="1" applyFont="1" applyFill="1" applyBorder="1" applyAlignment="1" applyProtection="1">
      <alignment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45" fillId="0" borderId="7" xfId="0" applyFont="1" applyFill="1" applyBorder="1" applyAlignment="1">
      <alignment horizontal="center" vertical="center" wrapText="1"/>
    </xf>
    <xf numFmtId="0" fontId="45" fillId="0" borderId="5" xfId="0" applyFont="1" applyFill="1" applyBorder="1" applyAlignment="1">
      <alignment horizontal="center" vertical="center" wrapText="1"/>
    </xf>
    <xf numFmtId="0" fontId="45" fillId="0" borderId="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4" fillId="0" borderId="0" xfId="0" applyFont="1" applyFill="1" applyAlignment="1">
      <alignment horizontal="right"/>
    </xf>
    <xf numFmtId="0" fontId="28" fillId="0" borderId="50" xfId="0" applyFont="1" applyFill="1" applyBorder="1" applyAlignment="1">
      <alignment horizontal="center" vertical="center" wrapText="1"/>
    </xf>
    <xf numFmtId="0" fontId="28" fillId="0" borderId="51" xfId="0" applyFont="1" applyFill="1" applyBorder="1" applyAlignment="1">
      <alignment horizontal="center" vertical="center"/>
    </xf>
    <xf numFmtId="0" fontId="28" fillId="0" borderId="31" xfId="0" applyFont="1" applyFill="1" applyBorder="1" applyAlignment="1">
      <alignment horizontal="center" vertical="center" wrapText="1"/>
    </xf>
    <xf numFmtId="0" fontId="28" fillId="0" borderId="52" xfId="0" applyFont="1" applyFill="1" applyBorder="1" applyAlignment="1">
      <alignment horizontal="center" vertical="center" wrapText="1"/>
    </xf>
    <xf numFmtId="0" fontId="27" fillId="0" borderId="42" xfId="0" applyFont="1" applyFill="1" applyBorder="1" applyAlignment="1">
      <alignment horizontal="right" vertical="center" indent="1"/>
    </xf>
    <xf numFmtId="0" fontId="27" fillId="0" borderId="3" xfId="0" applyFont="1" applyFill="1" applyBorder="1" applyAlignment="1">
      <alignment horizontal="right" vertical="center" indent="1"/>
    </xf>
    <xf numFmtId="0" fontId="27" fillId="0" borderId="1" xfId="0" applyFont="1" applyFill="1" applyBorder="1" applyAlignment="1" applyProtection="1">
      <alignment horizontal="left" vertical="center" indent="1"/>
      <protection locked="0"/>
    </xf>
    <xf numFmtId="3" fontId="27" fillId="0" borderId="14" xfId="0" applyNumberFormat="1" applyFont="1" applyFill="1" applyBorder="1" applyAlignment="1" applyProtection="1">
      <alignment horizontal="right" vertical="center"/>
      <protection locked="0"/>
    </xf>
    <xf numFmtId="3" fontId="27" fillId="0" borderId="8" xfId="0" applyNumberFormat="1" applyFon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>
      <alignment vertical="center"/>
    </xf>
    <xf numFmtId="164" fontId="26" fillId="0" borderId="5" xfId="0" applyNumberFormat="1" applyFont="1" applyFill="1" applyBorder="1" applyAlignment="1">
      <alignment vertical="center" wrapText="1"/>
    </xf>
    <xf numFmtId="164" fontId="26" fillId="0" borderId="6" xfId="0" applyNumberFormat="1" applyFont="1" applyFill="1" applyBorder="1" applyAlignment="1">
      <alignment vertical="center" wrapText="1"/>
    </xf>
    <xf numFmtId="0" fontId="42" fillId="0" borderId="0" xfId="8" applyFill="1"/>
    <xf numFmtId="168" fontId="24" fillId="0" borderId="1" xfId="8" applyNumberFormat="1" applyFont="1" applyFill="1" applyBorder="1" applyAlignment="1" applyProtection="1">
      <alignment horizontal="right" vertical="center" wrapText="1"/>
      <protection locked="0"/>
    </xf>
    <xf numFmtId="168" fontId="51" fillId="0" borderId="1" xfId="8" applyNumberFormat="1" applyFont="1" applyFill="1" applyBorder="1" applyAlignment="1" applyProtection="1">
      <alignment horizontal="right" vertical="center" wrapText="1"/>
      <protection locked="0"/>
    </xf>
    <xf numFmtId="0" fontId="24" fillId="0" borderId="0" xfId="8" applyFont="1" applyFill="1"/>
    <xf numFmtId="0" fontId="42" fillId="0" borderId="0" xfId="8" applyFont="1" applyFill="1"/>
    <xf numFmtId="3" fontId="42" fillId="0" borderId="0" xfId="8" applyNumberFormat="1" applyFont="1" applyFill="1" applyAlignment="1">
      <alignment horizontal="center"/>
    </xf>
    <xf numFmtId="0" fontId="15" fillId="0" borderId="0" xfId="7" applyFill="1" applyAlignment="1" applyProtection="1">
      <alignment vertical="center" wrapText="1"/>
    </xf>
    <xf numFmtId="0" fontId="15" fillId="0" borderId="0" xfId="7" applyFill="1" applyAlignment="1" applyProtection="1">
      <alignment horizontal="center" vertical="center"/>
    </xf>
    <xf numFmtId="49" fontId="18" fillId="0" borderId="46" xfId="7" applyNumberFormat="1" applyFont="1" applyFill="1" applyBorder="1" applyAlignment="1" applyProtection="1">
      <alignment horizontal="center" vertical="center" wrapText="1"/>
    </xf>
    <xf numFmtId="49" fontId="18" fillId="0" borderId="11" xfId="7" applyNumberFormat="1" applyFont="1" applyFill="1" applyBorder="1" applyAlignment="1" applyProtection="1">
      <alignment horizontal="center" vertical="center"/>
    </xf>
    <xf numFmtId="49" fontId="14" fillId="0" borderId="0" xfId="7" applyNumberFormat="1" applyFont="1" applyFill="1" applyAlignment="1" applyProtection="1">
      <alignment horizontal="center" vertical="center"/>
    </xf>
    <xf numFmtId="169" fontId="19" fillId="0" borderId="1" xfId="7" applyNumberFormat="1" applyFont="1" applyFill="1" applyBorder="1" applyAlignment="1" applyProtection="1">
      <alignment horizontal="center" vertical="center"/>
    </xf>
    <xf numFmtId="0" fontId="18" fillId="0" borderId="46" xfId="7" applyFont="1" applyFill="1" applyBorder="1" applyAlignment="1" applyProtection="1">
      <alignment horizontal="left" vertical="center" wrapText="1"/>
    </xf>
    <xf numFmtId="169" fontId="19" fillId="0" borderId="11" xfId="7" applyNumberFormat="1" applyFont="1" applyFill="1" applyBorder="1" applyAlignment="1" applyProtection="1">
      <alignment horizontal="center" vertical="center"/>
    </xf>
    <xf numFmtId="0" fontId="42" fillId="0" borderId="0" xfId="8" applyFont="1" applyFill="1" applyAlignment="1"/>
    <xf numFmtId="0" fontId="17" fillId="0" borderId="0" xfId="7" applyFont="1" applyFill="1" applyAlignment="1" applyProtection="1">
      <alignment horizontal="center" vertical="center"/>
    </xf>
    <xf numFmtId="0" fontId="23" fillId="0" borderId="7" xfId="8" applyFont="1" applyFill="1" applyBorder="1" applyAlignment="1">
      <alignment horizontal="center" vertical="center"/>
    </xf>
    <xf numFmtId="0" fontId="23" fillId="0" borderId="5" xfId="8" applyFont="1" applyFill="1" applyBorder="1" applyAlignment="1">
      <alignment horizontal="center" vertical="center" wrapText="1"/>
    </xf>
    <xf numFmtId="0" fontId="23" fillId="0" borderId="6" xfId="8" applyFont="1" applyFill="1" applyBorder="1" applyAlignment="1">
      <alignment horizontal="center" vertical="center" wrapText="1"/>
    </xf>
    <xf numFmtId="0" fontId="24" fillId="0" borderId="28" xfId="8" applyFont="1" applyFill="1" applyBorder="1" applyAlignment="1" applyProtection="1">
      <alignment horizontal="left" indent="1"/>
      <protection locked="0"/>
    </xf>
    <xf numFmtId="0" fontId="24" fillId="0" borderId="33" xfId="8" applyFont="1" applyFill="1" applyBorder="1" applyAlignment="1">
      <alignment horizontal="right" indent="1"/>
    </xf>
    <xf numFmtId="3" fontId="24" fillId="0" borderId="33" xfId="8" applyNumberFormat="1" applyFont="1" applyFill="1" applyBorder="1" applyProtection="1">
      <protection locked="0"/>
    </xf>
    <xf numFmtId="3" fontId="24" fillId="0" borderId="48" xfId="8" applyNumberFormat="1" applyFont="1" applyFill="1" applyBorder="1" applyProtection="1">
      <protection locked="0"/>
    </xf>
    <xf numFmtId="0" fontId="24" fillId="0" borderId="3" xfId="8" applyFont="1" applyFill="1" applyBorder="1" applyAlignment="1" applyProtection="1">
      <alignment horizontal="left" indent="1"/>
      <protection locked="0"/>
    </xf>
    <xf numFmtId="0" fontId="24" fillId="0" borderId="1" xfId="8" applyFont="1" applyFill="1" applyBorder="1" applyAlignment="1">
      <alignment horizontal="right" indent="1"/>
    </xf>
    <xf numFmtId="3" fontId="24" fillId="0" borderId="1" xfId="8" applyNumberFormat="1" applyFont="1" applyFill="1" applyBorder="1" applyProtection="1">
      <protection locked="0"/>
    </xf>
    <xf numFmtId="3" fontId="24" fillId="0" borderId="8" xfId="8" applyNumberFormat="1" applyFont="1" applyFill="1" applyBorder="1" applyProtection="1">
      <protection locked="0"/>
    </xf>
    <xf numFmtId="0" fontId="24" fillId="0" borderId="3" xfId="8" applyFont="1" applyFill="1" applyBorder="1" applyProtection="1">
      <protection locked="0"/>
    </xf>
    <xf numFmtId="0" fontId="24" fillId="0" borderId="4" xfId="8" applyFont="1" applyFill="1" applyBorder="1" applyProtection="1">
      <protection locked="0"/>
    </xf>
    <xf numFmtId="0" fontId="24" fillId="0" borderId="2" xfId="8" applyFont="1" applyFill="1" applyBorder="1" applyAlignment="1">
      <alignment horizontal="right" indent="1"/>
    </xf>
    <xf numFmtId="3" fontId="24" fillId="0" borderId="2" xfId="8" applyNumberFormat="1" applyFont="1" applyFill="1" applyBorder="1" applyProtection="1">
      <protection locked="0"/>
    </xf>
    <xf numFmtId="3" fontId="24" fillId="0" borderId="54" xfId="8" applyNumberFormat="1" applyFont="1" applyFill="1" applyBorder="1" applyProtection="1">
      <protection locked="0"/>
    </xf>
    <xf numFmtId="3" fontId="24" fillId="0" borderId="55" xfId="8" applyNumberFormat="1" applyFont="1" applyFill="1" applyBorder="1"/>
    <xf numFmtId="0" fontId="52" fillId="0" borderId="0" xfId="8" applyFont="1" applyFill="1"/>
    <xf numFmtId="0" fontId="53" fillId="0" borderId="7" xfId="8" applyFont="1" applyFill="1" applyBorder="1" applyAlignment="1">
      <alignment horizontal="center" vertical="center"/>
    </xf>
    <xf numFmtId="0" fontId="53" fillId="0" borderId="5" xfId="8" applyFont="1" applyFill="1" applyBorder="1" applyAlignment="1">
      <alignment horizontal="center" vertical="center" wrapText="1"/>
    </xf>
    <xf numFmtId="0" fontId="53" fillId="0" borderId="6" xfId="8" applyFont="1" applyFill="1" applyBorder="1" applyAlignment="1">
      <alignment horizontal="center" vertical="center" wrapText="1"/>
    </xf>
    <xf numFmtId="0" fontId="24" fillId="0" borderId="46" xfId="8" applyFont="1" applyFill="1" applyBorder="1" applyAlignment="1" applyProtection="1">
      <alignment horizontal="left" indent="1"/>
      <protection locked="0"/>
    </xf>
    <xf numFmtId="0" fontId="24" fillId="0" borderId="11" xfId="8" applyFont="1" applyFill="1" applyBorder="1" applyAlignment="1">
      <alignment horizontal="right" indent="1"/>
    </xf>
    <xf numFmtId="3" fontId="24" fillId="0" borderId="11" xfId="8" applyNumberFormat="1" applyFont="1" applyFill="1" applyBorder="1" applyProtection="1">
      <protection locked="0"/>
    </xf>
    <xf numFmtId="3" fontId="24" fillId="0" borderId="12" xfId="8" applyNumberFormat="1" applyFont="1" applyFill="1" applyBorder="1" applyProtection="1">
      <protection locked="0"/>
    </xf>
    <xf numFmtId="0" fontId="52" fillId="0" borderId="0" xfId="0" applyFont="1" applyFill="1"/>
    <xf numFmtId="0" fontId="43" fillId="0" borderId="0" xfId="0" applyFont="1" applyFill="1" applyAlignment="1">
      <alignment horizontal="center"/>
    </xf>
    <xf numFmtId="0" fontId="20" fillId="0" borderId="0" xfId="0" applyFont="1" applyFill="1" applyAlignment="1">
      <alignment horizontal="right"/>
    </xf>
    <xf numFmtId="0" fontId="5" fillId="0" borderId="7" xfId="0" applyFont="1" applyFill="1" applyBorder="1" applyAlignment="1">
      <alignment horizontal="center" vertical="center" wrapText="1"/>
    </xf>
    <xf numFmtId="0" fontId="43" fillId="0" borderId="5" xfId="0" applyFont="1" applyFill="1" applyBorder="1" applyAlignment="1">
      <alignment horizontal="center" vertical="center"/>
    </xf>
    <xf numFmtId="0" fontId="43" fillId="0" borderId="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28" xfId="0" applyFill="1" applyBorder="1" applyAlignment="1">
      <alignment horizontal="center" vertical="center"/>
    </xf>
    <xf numFmtId="0" fontId="0" fillId="0" borderId="33" xfId="0" applyFill="1" applyBorder="1" applyAlignment="1" applyProtection="1">
      <alignment horizontal="left" vertical="center" wrapText="1" indent="1"/>
      <protection locked="0"/>
    </xf>
    <xf numFmtId="171" fontId="28" fillId="0" borderId="48" xfId="0" applyNumberFormat="1" applyFont="1" applyFill="1" applyBorder="1" applyAlignment="1" applyProtection="1">
      <alignment horizontal="right" vertical="center"/>
    </xf>
    <xf numFmtId="0" fontId="0" fillId="0" borderId="3" xfId="0" applyFill="1" applyBorder="1" applyAlignment="1">
      <alignment horizontal="center" vertical="center"/>
    </xf>
    <xf numFmtId="0" fontId="54" fillId="0" borderId="1" xfId="0" applyFont="1" applyFill="1" applyBorder="1" applyAlignment="1">
      <alignment horizontal="left" vertical="center" indent="5"/>
    </xf>
    <xf numFmtId="171" fontId="34" fillId="0" borderId="8" xfId="0" applyNumberFormat="1" applyFont="1" applyFill="1" applyBorder="1" applyAlignment="1" applyProtection="1">
      <alignment horizontal="right" vertical="center"/>
      <protection locked="0"/>
    </xf>
    <xf numFmtId="0" fontId="15" fillId="0" borderId="1" xfId="0" applyFont="1" applyFill="1" applyBorder="1" applyAlignment="1">
      <alignment horizontal="left" vertical="center" indent="1"/>
    </xf>
    <xf numFmtId="0" fontId="0" fillId="0" borderId="4" xfId="0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 indent="1"/>
    </xf>
    <xf numFmtId="171" fontId="34" fillId="0" borderId="54" xfId="0" applyNumberFormat="1" applyFont="1" applyFill="1" applyBorder="1" applyAlignment="1" applyProtection="1">
      <alignment horizontal="right" vertical="center"/>
      <protection locked="0"/>
    </xf>
    <xf numFmtId="0" fontId="0" fillId="0" borderId="42" xfId="0" applyFill="1" applyBorder="1" applyAlignment="1">
      <alignment horizontal="center" vertical="center"/>
    </xf>
    <xf numFmtId="0" fontId="0" fillId="0" borderId="32" xfId="0" applyFill="1" applyBorder="1" applyAlignment="1" applyProtection="1">
      <alignment horizontal="left" vertical="center" wrapText="1" indent="1"/>
      <protection locked="0"/>
    </xf>
    <xf numFmtId="171" fontId="28" fillId="0" borderId="53" xfId="0" applyNumberFormat="1" applyFont="1" applyFill="1" applyBorder="1" applyAlignment="1" applyProtection="1">
      <alignment horizontal="right" vertical="center"/>
    </xf>
    <xf numFmtId="0" fontId="0" fillId="0" borderId="46" xfId="0" applyFill="1" applyBorder="1" applyAlignment="1">
      <alignment horizontal="center" vertical="center"/>
    </xf>
    <xf numFmtId="0" fontId="54" fillId="0" borderId="11" xfId="0" applyFont="1" applyFill="1" applyBorder="1" applyAlignment="1">
      <alignment horizontal="left" vertical="center" indent="5"/>
    </xf>
    <xf numFmtId="171" fontId="34" fillId="0" borderId="12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/>
    <xf numFmtId="0" fontId="56" fillId="0" borderId="0" xfId="0" applyFont="1" applyAlignment="1" applyProtection="1">
      <alignment horizontal="right"/>
    </xf>
    <xf numFmtId="0" fontId="57" fillId="0" borderId="0" xfId="0" applyFont="1" applyAlignment="1" applyProtection="1">
      <alignment horizontal="center"/>
    </xf>
    <xf numFmtId="0" fontId="58" fillId="0" borderId="7" xfId="0" applyFont="1" applyBorder="1" applyAlignment="1" applyProtection="1">
      <alignment horizontal="center" vertical="center" wrapText="1"/>
    </xf>
    <xf numFmtId="0" fontId="57" fillId="0" borderId="5" xfId="0" applyFont="1" applyBorder="1" applyAlignment="1" applyProtection="1">
      <alignment horizontal="center" vertical="center" wrapText="1"/>
    </xf>
    <xf numFmtId="0" fontId="57" fillId="0" borderId="6" xfId="0" applyFont="1" applyBorder="1" applyAlignment="1" applyProtection="1">
      <alignment horizontal="center" vertical="center" wrapText="1"/>
    </xf>
    <xf numFmtId="0" fontId="57" fillId="0" borderId="28" xfId="0" applyFont="1" applyBorder="1" applyAlignment="1" applyProtection="1">
      <alignment horizontal="center" vertical="top" wrapText="1"/>
    </xf>
    <xf numFmtId="0" fontId="57" fillId="0" borderId="3" xfId="0" applyFont="1" applyBorder="1" applyAlignment="1" applyProtection="1">
      <alignment horizontal="center" vertical="top" wrapText="1"/>
    </xf>
    <xf numFmtId="0" fontId="57" fillId="0" borderId="4" xfId="0" applyFont="1" applyBorder="1" applyAlignment="1" applyProtection="1">
      <alignment horizontal="center" vertical="top" wrapText="1"/>
    </xf>
    <xf numFmtId="0" fontId="57" fillId="3" borderId="5" xfId="0" applyFont="1" applyFill="1" applyBorder="1" applyAlignment="1" applyProtection="1">
      <alignment horizontal="center" vertical="top" wrapText="1"/>
    </xf>
    <xf numFmtId="0" fontId="59" fillId="0" borderId="33" xfId="0" applyFont="1" applyBorder="1" applyAlignment="1" applyProtection="1">
      <alignment horizontal="left" vertical="top" wrapText="1"/>
      <protection locked="0"/>
    </xf>
    <xf numFmtId="0" fontId="59" fillId="0" borderId="1" xfId="0" applyFont="1" applyBorder="1" applyAlignment="1" applyProtection="1">
      <alignment horizontal="left" vertical="top" wrapText="1"/>
      <protection locked="0"/>
    </xf>
    <xf numFmtId="0" fontId="59" fillId="0" borderId="2" xfId="0" applyFont="1" applyBorder="1" applyAlignment="1" applyProtection="1">
      <alignment horizontal="left" vertical="top" wrapText="1"/>
      <protection locked="0"/>
    </xf>
    <xf numFmtId="9" fontId="59" fillId="0" borderId="33" xfId="9" applyFont="1" applyBorder="1" applyAlignment="1" applyProtection="1">
      <alignment horizontal="center" vertical="center" wrapText="1"/>
      <protection locked="0"/>
    </xf>
    <xf numFmtId="9" fontId="59" fillId="0" borderId="1" xfId="9" applyFont="1" applyBorder="1" applyAlignment="1" applyProtection="1">
      <alignment horizontal="center" vertical="center" wrapText="1"/>
      <protection locked="0"/>
    </xf>
    <xf numFmtId="9" fontId="59" fillId="0" borderId="2" xfId="9" applyFont="1" applyBorder="1" applyAlignment="1" applyProtection="1">
      <alignment horizontal="center" vertical="center" wrapText="1"/>
      <protection locked="0"/>
    </xf>
    <xf numFmtId="166" fontId="59" fillId="0" borderId="33" xfId="1" applyNumberFormat="1" applyFont="1" applyBorder="1" applyAlignment="1" applyProtection="1">
      <alignment horizontal="center" vertical="center" wrapText="1"/>
      <protection locked="0"/>
    </xf>
    <xf numFmtId="166" fontId="59" fillId="0" borderId="1" xfId="1" applyNumberFormat="1" applyFont="1" applyBorder="1" applyAlignment="1" applyProtection="1">
      <alignment horizontal="center" vertical="center" wrapText="1"/>
      <protection locked="0"/>
    </xf>
    <xf numFmtId="166" fontId="59" fillId="0" borderId="2" xfId="1" applyNumberFormat="1" applyFont="1" applyBorder="1" applyAlignment="1" applyProtection="1">
      <alignment horizontal="center" vertical="center" wrapText="1"/>
      <protection locked="0"/>
    </xf>
    <xf numFmtId="166" fontId="59" fillId="0" borderId="5" xfId="1" applyNumberFormat="1" applyFont="1" applyBorder="1" applyAlignment="1" applyProtection="1">
      <alignment horizontal="center" vertical="center" wrapText="1"/>
    </xf>
    <xf numFmtId="166" fontId="59" fillId="0" borderId="48" xfId="1" applyNumberFormat="1" applyFont="1" applyBorder="1" applyAlignment="1" applyProtection="1">
      <alignment horizontal="center" vertical="top" wrapText="1"/>
      <protection locked="0"/>
    </xf>
    <xf numFmtId="166" fontId="59" fillId="0" borderId="8" xfId="1" applyNumberFormat="1" applyFont="1" applyBorder="1" applyAlignment="1" applyProtection="1">
      <alignment horizontal="center" vertical="top" wrapText="1"/>
      <protection locked="0"/>
    </xf>
    <xf numFmtId="166" fontId="59" fillId="0" borderId="54" xfId="1" applyNumberFormat="1" applyFont="1" applyBorder="1" applyAlignment="1" applyProtection="1">
      <alignment horizontal="center" vertical="top" wrapText="1"/>
      <protection locked="0"/>
    </xf>
    <xf numFmtId="166" fontId="59" fillId="0" borderId="6" xfId="1" applyNumberFormat="1" applyFont="1" applyBorder="1" applyAlignment="1" applyProtection="1">
      <alignment horizontal="center" vertical="top" wrapText="1"/>
    </xf>
    <xf numFmtId="1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9" fillId="0" borderId="0" xfId="0" applyFont="1" applyFill="1" applyAlignment="1" applyProtection="1">
      <alignment vertical="center" wrapText="1"/>
    </xf>
    <xf numFmtId="0" fontId="19" fillId="0" borderId="28" xfId="0" applyFont="1" applyFill="1" applyBorder="1" applyAlignment="1" applyProtection="1">
      <alignment horizontal="right" vertical="center" wrapText="1" indent="1"/>
    </xf>
    <xf numFmtId="0" fontId="19" fillId="0" borderId="33" xfId="0" applyFont="1" applyFill="1" applyBorder="1" applyAlignment="1" applyProtection="1">
      <alignment horizontal="left" vertical="center" wrapText="1"/>
      <protection locked="0"/>
    </xf>
    <xf numFmtId="164" fontId="19" fillId="0" borderId="33" xfId="0" applyNumberFormat="1" applyFont="1" applyFill="1" applyBorder="1" applyAlignment="1" applyProtection="1">
      <alignment vertical="center" wrapText="1"/>
      <protection locked="0"/>
    </xf>
    <xf numFmtId="164" fontId="19" fillId="0" borderId="33" xfId="0" applyNumberFormat="1" applyFont="1" applyFill="1" applyBorder="1" applyAlignment="1" applyProtection="1">
      <alignment vertical="center" wrapText="1"/>
    </xf>
    <xf numFmtId="164" fontId="19" fillId="0" borderId="48" xfId="0" applyNumberFormat="1" applyFont="1" applyFill="1" applyBorder="1" applyAlignment="1" applyProtection="1">
      <alignment vertical="center" wrapText="1"/>
      <protection locked="0"/>
    </xf>
    <xf numFmtId="0" fontId="19" fillId="0" borderId="3" xfId="0" applyFont="1" applyFill="1" applyBorder="1" applyAlignment="1" applyProtection="1">
      <alignment horizontal="right" vertical="center" wrapText="1" indent="1"/>
    </xf>
    <xf numFmtId="0" fontId="19" fillId="0" borderId="1" xfId="0" applyFont="1" applyFill="1" applyBorder="1" applyAlignment="1" applyProtection="1">
      <alignment horizontal="left" vertical="center" wrapText="1"/>
      <protection locked="0"/>
    </xf>
    <xf numFmtId="0" fontId="19" fillId="0" borderId="2" xfId="0" applyFont="1" applyFill="1" applyBorder="1" applyAlignment="1" applyProtection="1">
      <alignment horizontal="left" vertical="center" wrapText="1"/>
      <protection locked="0"/>
    </xf>
    <xf numFmtId="164" fontId="19" fillId="0" borderId="54" xfId="0" applyNumberFormat="1" applyFont="1" applyFill="1" applyBorder="1" applyAlignment="1" applyProtection="1">
      <alignment vertical="center" wrapText="1"/>
      <protection locked="0"/>
    </xf>
    <xf numFmtId="0" fontId="8" fillId="0" borderId="26" xfId="0" applyFont="1" applyFill="1" applyBorder="1" applyAlignment="1" applyProtection="1">
      <alignment horizontal="center" vertical="center" wrapText="1"/>
    </xf>
    <xf numFmtId="0" fontId="8" fillId="0" borderId="51" xfId="0" applyFont="1" applyFill="1" applyBorder="1" applyAlignment="1" applyProtection="1">
      <alignment horizontal="center" vertical="center" wrapText="1"/>
    </xf>
    <xf numFmtId="0" fontId="49" fillId="0" borderId="51" xfId="7" applyFont="1" applyFill="1" applyBorder="1" applyAlignment="1" applyProtection="1">
      <alignment horizontal="center" vertical="center" textRotation="90"/>
    </xf>
    <xf numFmtId="0" fontId="23" fillId="0" borderId="0" xfId="0" applyFont="1" applyBorder="1" applyAlignment="1" applyProtection="1">
      <alignment horizontal="left" vertical="center" wrapText="1" indent="1"/>
    </xf>
    <xf numFmtId="164" fontId="28" fillId="0" borderId="0" xfId="6" applyNumberFormat="1" applyFont="1" applyFill="1" applyBorder="1" applyAlignment="1" applyProtection="1">
      <alignment horizontal="right" vertical="center" wrapText="1" indent="1"/>
    </xf>
    <xf numFmtId="0" fontId="25" fillId="0" borderId="5" xfId="0" applyFont="1" applyBorder="1" applyAlignment="1" applyProtection="1">
      <alignment vertical="center" wrapText="1"/>
    </xf>
    <xf numFmtId="164" fontId="19" fillId="0" borderId="56" xfId="6" applyNumberFormat="1" applyFont="1" applyFill="1" applyBorder="1" applyAlignment="1" applyProtection="1">
      <alignment horizontal="right" vertical="center" wrapText="1" indent="1"/>
      <protection locked="0"/>
    </xf>
    <xf numFmtId="0" fontId="24" fillId="0" borderId="2" xfId="0" applyFont="1" applyBorder="1" applyAlignment="1" applyProtection="1">
      <alignment vertical="center" wrapText="1"/>
    </xf>
    <xf numFmtId="0" fontId="25" fillId="0" borderId="57" xfId="0" applyFont="1" applyBorder="1" applyAlignment="1" applyProtection="1">
      <alignment vertical="center" wrapText="1"/>
    </xf>
    <xf numFmtId="164" fontId="23" fillId="0" borderId="5" xfId="0" quotePrefix="1" applyNumberFormat="1" applyFont="1" applyBorder="1" applyAlignment="1" applyProtection="1">
      <alignment horizontal="right" vertical="center" wrapText="1" indent="1"/>
    </xf>
    <xf numFmtId="164" fontId="23" fillId="0" borderId="34" xfId="0" quotePrefix="1" applyNumberFormat="1" applyFont="1" applyBorder="1" applyAlignment="1" applyProtection="1">
      <alignment horizontal="right" vertical="center" wrapText="1" indent="1"/>
    </xf>
    <xf numFmtId="164" fontId="25" fillId="0" borderId="34" xfId="0" applyNumberFormat="1" applyFont="1" applyBorder="1" applyAlignment="1" applyProtection="1">
      <alignment horizontal="right" vertical="center" wrapText="1" indent="1"/>
    </xf>
    <xf numFmtId="164" fontId="19" fillId="0" borderId="40" xfId="6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58" xfId="6" applyNumberFormat="1" applyFont="1" applyFill="1" applyBorder="1" applyAlignment="1" applyProtection="1">
      <alignment horizontal="right" vertical="center" wrapText="1" indent="1"/>
    </xf>
    <xf numFmtId="0" fontId="19" fillId="0" borderId="9" xfId="6" applyFont="1" applyFill="1" applyBorder="1" applyAlignment="1" applyProtection="1">
      <alignment horizontal="left" vertical="center" wrapText="1" indent="1"/>
    </xf>
    <xf numFmtId="0" fontId="19" fillId="0" borderId="1" xfId="6" applyFont="1" applyFill="1" applyBorder="1" applyAlignment="1" applyProtection="1">
      <alignment horizontal="left" vertical="center" wrapText="1" indent="1"/>
    </xf>
    <xf numFmtId="0" fontId="19" fillId="0" borderId="33" xfId="6" applyFont="1" applyFill="1" applyBorder="1" applyAlignment="1" applyProtection="1">
      <alignment horizontal="left" vertical="center" wrapText="1" indent="1"/>
    </xf>
    <xf numFmtId="0" fontId="19" fillId="0" borderId="32" xfId="6" applyFont="1" applyFill="1" applyBorder="1" applyAlignment="1" applyProtection="1">
      <alignment horizontal="left" vertical="center" wrapText="1" indent="1"/>
    </xf>
    <xf numFmtId="0" fontId="19" fillId="0" borderId="49" xfId="6" applyFont="1" applyFill="1" applyBorder="1" applyAlignment="1" applyProtection="1">
      <alignment horizontal="left" vertical="center" wrapText="1" indent="1"/>
    </xf>
    <xf numFmtId="0" fontId="19" fillId="0" borderId="2" xfId="6" applyFont="1" applyFill="1" applyBorder="1" applyAlignment="1" applyProtection="1">
      <alignment horizontal="left" vertical="center" wrapText="1" indent="1"/>
    </xf>
    <xf numFmtId="49" fontId="19" fillId="0" borderId="43" xfId="6" applyNumberFormat="1" applyFont="1" applyFill="1" applyBorder="1" applyAlignment="1" applyProtection="1">
      <alignment horizontal="left" vertical="center" wrapText="1" indent="1"/>
    </xf>
    <xf numFmtId="49" fontId="19" fillId="0" borderId="3" xfId="6" applyNumberFormat="1" applyFont="1" applyFill="1" applyBorder="1" applyAlignment="1" applyProtection="1">
      <alignment horizontal="left" vertical="center" wrapText="1" indent="1"/>
    </xf>
    <xf numFmtId="49" fontId="19" fillId="0" borderId="28" xfId="6" applyNumberFormat="1" applyFont="1" applyFill="1" applyBorder="1" applyAlignment="1" applyProtection="1">
      <alignment horizontal="left" vertical="center" wrapText="1" indent="1"/>
    </xf>
    <xf numFmtId="49" fontId="19" fillId="0" borderId="4" xfId="6" applyNumberFormat="1" applyFont="1" applyFill="1" applyBorder="1" applyAlignment="1" applyProtection="1">
      <alignment horizontal="left" vertical="center" wrapText="1" indent="1"/>
    </xf>
    <xf numFmtId="49" fontId="19" fillId="0" borderId="42" xfId="6" applyNumberFormat="1" applyFont="1" applyFill="1" applyBorder="1" applyAlignment="1" applyProtection="1">
      <alignment horizontal="left" vertical="center" wrapText="1" indent="1"/>
    </xf>
    <xf numFmtId="49" fontId="19" fillId="0" borderId="46" xfId="6" applyNumberFormat="1" applyFont="1" applyFill="1" applyBorder="1" applyAlignment="1" applyProtection="1">
      <alignment horizontal="left" vertical="center" wrapText="1" indent="1"/>
    </xf>
    <xf numFmtId="0" fontId="19" fillId="0" borderId="0" xfId="6" applyFont="1" applyFill="1" applyBorder="1" applyAlignment="1" applyProtection="1">
      <alignment horizontal="left" vertical="center" wrapText="1" indent="1"/>
    </xf>
    <xf numFmtId="0" fontId="18" fillId="0" borderId="7" xfId="6" applyFont="1" applyFill="1" applyBorder="1" applyAlignment="1" applyProtection="1">
      <alignment horizontal="left" vertical="center" wrapText="1" indent="1"/>
    </xf>
    <xf numFmtId="0" fontId="18" fillId="0" borderId="5" xfId="6" applyFont="1" applyFill="1" applyBorder="1" applyAlignment="1" applyProtection="1">
      <alignment horizontal="left" vertical="center" wrapText="1" indent="1"/>
    </xf>
    <xf numFmtId="0" fontId="18" fillId="0" borderId="50" xfId="6" applyFont="1" applyFill="1" applyBorder="1" applyAlignment="1" applyProtection="1">
      <alignment horizontal="left" vertical="center" wrapText="1" indent="1"/>
    </xf>
    <xf numFmtId="0" fontId="18" fillId="0" borderId="5" xfId="6" applyFont="1" applyFill="1" applyBorder="1" applyAlignment="1" applyProtection="1">
      <alignment vertical="center" wrapText="1"/>
    </xf>
    <xf numFmtId="0" fontId="18" fillId="0" borderId="51" xfId="6" applyFont="1" applyFill="1" applyBorder="1" applyAlignment="1" applyProtection="1">
      <alignment vertical="center" wrapText="1"/>
    </xf>
    <xf numFmtId="0" fontId="18" fillId="0" borderId="7" xfId="6" applyFont="1" applyFill="1" applyBorder="1" applyAlignment="1" applyProtection="1">
      <alignment horizontal="center" vertical="center" wrapText="1"/>
    </xf>
    <xf numFmtId="0" fontId="18" fillId="0" borderId="5" xfId="6" applyFont="1" applyFill="1" applyBorder="1" applyAlignment="1" applyProtection="1">
      <alignment horizontal="center" vertical="center" wrapText="1"/>
    </xf>
    <xf numFmtId="0" fontId="18" fillId="0" borderId="6" xfId="6" applyFont="1" applyFill="1" applyBorder="1" applyAlignment="1" applyProtection="1">
      <alignment horizontal="center" vertical="center" wrapText="1"/>
    </xf>
    <xf numFmtId="0" fontId="26" fillId="0" borderId="5" xfId="6" applyFont="1" applyFill="1" applyBorder="1" applyAlignment="1" applyProtection="1">
      <alignment horizontal="left" vertical="center" wrapText="1" indent="1"/>
    </xf>
    <xf numFmtId="0" fontId="6" fillId="0" borderId="10" xfId="0" applyFont="1" applyFill="1" applyBorder="1" applyAlignment="1" applyProtection="1">
      <alignment horizontal="right"/>
    </xf>
    <xf numFmtId="164" fontId="32" fillId="0" borderId="10" xfId="6" applyNumberFormat="1" applyFont="1" applyFill="1" applyBorder="1" applyAlignment="1" applyProtection="1">
      <alignment horizontal="left" vertical="center"/>
    </xf>
    <xf numFmtId="0" fontId="19" fillId="0" borderId="1" xfId="6" applyFont="1" applyFill="1" applyBorder="1" applyAlignment="1" applyProtection="1">
      <alignment horizontal="left" indent="6"/>
    </xf>
    <xf numFmtId="0" fontId="19" fillId="0" borderId="1" xfId="6" applyFont="1" applyFill="1" applyBorder="1" applyAlignment="1" applyProtection="1">
      <alignment horizontal="left" vertical="center" wrapText="1" indent="6"/>
    </xf>
    <xf numFmtId="0" fontId="19" fillId="0" borderId="2" xfId="6" applyFont="1" applyFill="1" applyBorder="1" applyAlignment="1" applyProtection="1">
      <alignment horizontal="left" vertical="center" wrapText="1" indent="6"/>
    </xf>
    <xf numFmtId="0" fontId="19" fillId="0" borderId="11" xfId="6" applyFont="1" applyFill="1" applyBorder="1" applyAlignment="1" applyProtection="1">
      <alignment horizontal="left" vertical="center" wrapText="1" indent="6"/>
    </xf>
    <xf numFmtId="164" fontId="18" fillId="0" borderId="34" xfId="6" applyNumberFormat="1" applyFont="1" applyFill="1" applyBorder="1" applyAlignment="1" applyProtection="1">
      <alignment horizontal="right" vertical="center" wrapText="1" indent="1"/>
    </xf>
    <xf numFmtId="164" fontId="19" fillId="0" borderId="36" xfId="6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59" xfId="6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60" xfId="6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36" xfId="6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60" xfId="6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59" xfId="6" applyNumberFormat="1" applyFont="1" applyFill="1" applyBorder="1" applyAlignment="1" applyProtection="1">
      <alignment horizontal="right" vertical="center" wrapText="1" indent="1"/>
      <protection locked="0"/>
    </xf>
    <xf numFmtId="0" fontId="25" fillId="0" borderId="5" xfId="0" applyFont="1" applyBorder="1" applyAlignment="1" applyProtection="1">
      <alignment horizontal="left" vertical="center" wrapText="1" indent="1"/>
    </xf>
    <xf numFmtId="0" fontId="24" fillId="0" borderId="1" xfId="0" applyFont="1" applyBorder="1" applyAlignment="1" applyProtection="1">
      <alignment horizontal="left" vertical="center" wrapText="1" indent="1"/>
    </xf>
    <xf numFmtId="0" fontId="24" fillId="0" borderId="2" xfId="0" applyFont="1" applyBorder="1" applyAlignment="1" applyProtection="1">
      <alignment horizontal="left" vertical="center" wrapText="1" indent="1"/>
    </xf>
    <xf numFmtId="0" fontId="25" fillId="0" borderId="61" xfId="0" applyFont="1" applyBorder="1" applyAlignment="1" applyProtection="1">
      <alignment horizontal="left" vertical="center" wrapText="1" indent="1"/>
    </xf>
    <xf numFmtId="164" fontId="18" fillId="0" borderId="6" xfId="6" applyNumberFormat="1" applyFont="1" applyFill="1" applyBorder="1" applyAlignment="1" applyProtection="1">
      <alignment horizontal="right" vertical="center" wrapText="1" indent="1"/>
    </xf>
    <xf numFmtId="0" fontId="6" fillId="0" borderId="10" xfId="0" applyFont="1" applyFill="1" applyBorder="1" applyAlignment="1" applyProtection="1">
      <alignment horizontal="right" vertical="center"/>
    </xf>
    <xf numFmtId="0" fontId="23" fillId="0" borderId="57" xfId="0" applyFont="1" applyBorder="1" applyAlignment="1" applyProtection="1">
      <alignment horizontal="left" vertical="center" wrapText="1" indent="1"/>
    </xf>
    <xf numFmtId="0" fontId="11" fillId="0" borderId="0" xfId="6" applyFont="1" applyFill="1" applyProtection="1"/>
    <xf numFmtId="0" fontId="11" fillId="0" borderId="0" xfId="6" applyFont="1" applyFill="1" applyAlignment="1" applyProtection="1">
      <alignment horizontal="right" vertical="center" indent="1"/>
    </xf>
    <xf numFmtId="164" fontId="18" fillId="0" borderId="51" xfId="6" applyNumberFormat="1" applyFont="1" applyFill="1" applyBorder="1" applyAlignment="1" applyProtection="1">
      <alignment horizontal="right" vertical="center" wrapText="1" indent="1"/>
    </xf>
    <xf numFmtId="164" fontId="18" fillId="0" borderId="5" xfId="6" applyNumberFormat="1" applyFont="1" applyFill="1" applyBorder="1" applyAlignment="1" applyProtection="1">
      <alignment horizontal="right" vertical="center" wrapText="1" indent="1"/>
    </xf>
    <xf numFmtId="164" fontId="19" fillId="0" borderId="1" xfId="6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33" xfId="6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2" xfId="6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1" xfId="6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2" xfId="6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5" xfId="6" applyNumberFormat="1" applyFont="1" applyFill="1" applyBorder="1" applyAlignment="1" applyProtection="1">
      <alignment horizontal="right" vertical="center" wrapText="1" indent="1"/>
    </xf>
    <xf numFmtId="0" fontId="19" fillId="0" borderId="33" xfId="6" applyFont="1" applyFill="1" applyBorder="1" applyAlignment="1" applyProtection="1">
      <alignment horizontal="left" vertical="center" wrapText="1" indent="6"/>
    </xf>
    <xf numFmtId="0" fontId="11" fillId="0" borderId="0" xfId="6" applyFill="1" applyProtection="1"/>
    <xf numFmtId="0" fontId="19" fillId="0" borderId="0" xfId="6" applyFont="1" applyFill="1" applyProtection="1"/>
    <xf numFmtId="0" fontId="14" fillId="0" borderId="0" xfId="6" applyFont="1" applyFill="1" applyProtection="1"/>
    <xf numFmtId="0" fontId="24" fillId="0" borderId="33" xfId="0" applyFont="1" applyBorder="1" applyAlignment="1" applyProtection="1">
      <alignment horizontal="left" wrapText="1" indent="1"/>
    </xf>
    <xf numFmtId="0" fontId="24" fillId="0" borderId="1" xfId="0" applyFont="1" applyBorder="1" applyAlignment="1" applyProtection="1">
      <alignment horizontal="left" wrapText="1" indent="1"/>
    </xf>
    <xf numFmtId="0" fontId="24" fillId="0" borderId="2" xfId="0" applyFont="1" applyBorder="1" applyAlignment="1" applyProtection="1">
      <alignment horizontal="left" wrapText="1" indent="1"/>
    </xf>
    <xf numFmtId="0" fontId="24" fillId="0" borderId="28" xfId="0" applyFont="1" applyBorder="1" applyAlignment="1" applyProtection="1">
      <alignment wrapText="1"/>
    </xf>
    <xf numFmtId="0" fontId="24" fillId="0" borderId="3" xfId="0" applyFont="1" applyBorder="1" applyAlignment="1" applyProtection="1">
      <alignment wrapText="1"/>
    </xf>
    <xf numFmtId="0" fontId="11" fillId="0" borderId="0" xfId="6" applyFill="1" applyAlignment="1" applyProtection="1"/>
    <xf numFmtId="0" fontId="22" fillId="0" borderId="0" xfId="6" applyFont="1" applyFill="1" applyProtection="1"/>
    <xf numFmtId="0" fontId="21" fillId="0" borderId="0" xfId="6" applyFont="1" applyFill="1" applyProtection="1"/>
    <xf numFmtId="164" fontId="26" fillId="0" borderId="34" xfId="6" applyNumberFormat="1" applyFont="1" applyFill="1" applyBorder="1" applyAlignment="1" applyProtection="1">
      <alignment horizontal="right" vertical="center" wrapText="1" indent="1"/>
    </xf>
    <xf numFmtId="0" fontId="18" fillId="0" borderId="34" xfId="6" applyFont="1" applyFill="1" applyBorder="1" applyAlignment="1" applyProtection="1">
      <alignment horizontal="center" vertical="center" wrapText="1"/>
    </xf>
    <xf numFmtId="164" fontId="27" fillId="0" borderId="33" xfId="6" applyNumberFormat="1" applyFont="1" applyFill="1" applyBorder="1" applyAlignment="1" applyProtection="1">
      <alignment horizontal="right" vertical="center" wrapText="1" indent="1"/>
      <protection locked="0"/>
    </xf>
    <xf numFmtId="0" fontId="25" fillId="0" borderId="7" xfId="0" applyFont="1" applyBorder="1" applyAlignment="1" applyProtection="1">
      <alignment vertical="center" wrapText="1"/>
    </xf>
    <xf numFmtId="0" fontId="24" fillId="0" borderId="4" xfId="0" applyFont="1" applyBorder="1" applyAlignment="1" applyProtection="1">
      <alignment vertical="center" wrapText="1"/>
    </xf>
    <xf numFmtId="0" fontId="25" fillId="0" borderId="61" xfId="0" applyFont="1" applyBorder="1" applyAlignment="1" applyProtection="1">
      <alignment vertical="center" wrapText="1"/>
    </xf>
    <xf numFmtId="164" fontId="18" fillId="0" borderId="5" xfId="6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34" xfId="6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0" xfId="6" applyFill="1" applyAlignment="1" applyProtection="1">
      <alignment horizontal="left" vertical="center" indent="1"/>
    </xf>
    <xf numFmtId="164" fontId="8" fillId="0" borderId="35" xfId="0" applyNumberFormat="1" applyFont="1" applyFill="1" applyBorder="1" applyAlignment="1" applyProtection="1">
      <alignment horizontal="center" vertical="center" wrapText="1"/>
    </xf>
    <xf numFmtId="164" fontId="27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7" xfId="0" applyNumberFormat="1" applyFont="1" applyFill="1" applyBorder="1" applyAlignment="1" applyProtection="1">
      <alignment horizontal="left" vertical="center" wrapText="1" indent="1"/>
    </xf>
    <xf numFmtId="164" fontId="19" fillId="0" borderId="33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14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5" xfId="0" applyNumberFormat="1" applyFont="1" applyFill="1" applyBorder="1" applyAlignment="1" applyProtection="1">
      <alignment horizontal="right" vertical="center" wrapText="1" indent="1"/>
    </xf>
    <xf numFmtId="164" fontId="27" fillId="0" borderId="9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48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8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54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0" xfId="0" applyNumberFormat="1" applyFont="1" applyFill="1" applyAlignment="1" applyProtection="1">
      <alignment horizontal="centerContinuous" vertical="center" wrapText="1"/>
    </xf>
    <xf numFmtId="164" fontId="0" fillId="0" borderId="0" xfId="0" applyNumberFormat="1" applyFill="1" applyAlignment="1" applyProtection="1">
      <alignment horizontal="centerContinuous" vertical="center"/>
    </xf>
    <xf numFmtId="164" fontId="5" fillId="0" borderId="0" xfId="0" applyNumberFormat="1" applyFont="1" applyFill="1" applyAlignment="1" applyProtection="1">
      <alignment horizontal="center" vertical="center" wrapText="1"/>
    </xf>
    <xf numFmtId="164" fontId="26" fillId="0" borderId="0" xfId="0" applyNumberFormat="1" applyFont="1" applyFill="1" applyAlignment="1" applyProtection="1">
      <alignment horizontal="center" vertical="center" wrapText="1"/>
    </xf>
    <xf numFmtId="164" fontId="0" fillId="0" borderId="29" xfId="0" applyNumberFormat="1" applyFill="1" applyBorder="1" applyAlignment="1" applyProtection="1">
      <alignment horizontal="left" vertical="center" wrapText="1" indent="1"/>
    </xf>
    <xf numFmtId="164" fontId="19" fillId="0" borderId="28" xfId="0" applyNumberFormat="1" applyFont="1" applyFill="1" applyBorder="1" applyAlignment="1" applyProtection="1">
      <alignment horizontal="left" vertical="center" wrapText="1" indent="1"/>
    </xf>
    <xf numFmtId="164" fontId="0" fillId="0" borderId="23" xfId="0" applyNumberFormat="1" applyFill="1" applyBorder="1" applyAlignment="1" applyProtection="1">
      <alignment horizontal="left" vertical="center" wrapText="1" indent="1"/>
    </xf>
    <xf numFmtId="164" fontId="19" fillId="0" borderId="3" xfId="0" applyNumberFormat="1" applyFont="1" applyFill="1" applyBorder="1" applyAlignment="1" applyProtection="1">
      <alignment horizontal="left" vertical="center" wrapText="1" indent="1"/>
    </xf>
    <xf numFmtId="164" fontId="19" fillId="0" borderId="62" xfId="0" applyNumberFormat="1" applyFont="1" applyFill="1" applyBorder="1" applyAlignment="1" applyProtection="1">
      <alignment horizontal="left" vertical="center" wrapText="1" indent="1"/>
    </xf>
    <xf numFmtId="164" fontId="29" fillId="0" borderId="16" xfId="0" applyNumberFormat="1" applyFont="1" applyFill="1" applyBorder="1" applyAlignment="1" applyProtection="1">
      <alignment horizontal="left" vertical="center" wrapText="1" indent="1"/>
    </xf>
    <xf numFmtId="164" fontId="15" fillId="0" borderId="63" xfId="0" applyNumberFormat="1" applyFont="1" applyFill="1" applyBorder="1" applyAlignment="1" applyProtection="1">
      <alignment horizontal="left" vertical="center" wrapText="1" indent="1"/>
    </xf>
    <xf numFmtId="164" fontId="27" fillId="0" borderId="43" xfId="0" applyNumberFormat="1" applyFont="1" applyFill="1" applyBorder="1" applyAlignment="1" applyProtection="1">
      <alignment horizontal="left" vertical="center" wrapText="1" indent="1"/>
    </xf>
    <xf numFmtId="164" fontId="27" fillId="0" borderId="3" xfId="0" applyNumberFormat="1" applyFont="1" applyFill="1" applyBorder="1" applyAlignment="1" applyProtection="1">
      <alignment horizontal="left" vertical="center" wrapText="1" indent="1"/>
    </xf>
    <xf numFmtId="164" fontId="15" fillId="0" borderId="23" xfId="0" applyNumberFormat="1" applyFont="1" applyFill="1" applyBorder="1" applyAlignment="1" applyProtection="1">
      <alignment horizontal="left" vertical="center" wrapText="1" indent="1"/>
    </xf>
    <xf numFmtId="164" fontId="30" fillId="0" borderId="1" xfId="0" applyNumberFormat="1" applyFont="1" applyFill="1" applyBorder="1" applyAlignment="1" applyProtection="1">
      <alignment horizontal="right" vertical="center" wrapText="1" indent="1"/>
    </xf>
    <xf numFmtId="164" fontId="29" fillId="0" borderId="7" xfId="0" applyNumberFormat="1" applyFont="1" applyFill="1" applyBorder="1" applyAlignment="1" applyProtection="1">
      <alignment horizontal="left" vertical="center" wrapText="1" indent="1"/>
    </xf>
    <xf numFmtId="164" fontId="29" fillId="0" borderId="34" xfId="0" applyNumberFormat="1" applyFont="1" applyFill="1" applyBorder="1" applyAlignment="1" applyProtection="1">
      <alignment horizontal="right" vertical="center" wrapText="1" indent="1"/>
    </xf>
    <xf numFmtId="164" fontId="27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6" xfId="0" applyNumberFormat="1" applyFont="1" applyFill="1" applyBorder="1" applyAlignment="1" applyProtection="1">
      <alignment horizontal="center" vertical="center" wrapText="1"/>
    </xf>
    <xf numFmtId="164" fontId="18" fillId="0" borderId="61" xfId="0" applyNumberFormat="1" applyFont="1" applyFill="1" applyBorder="1" applyAlignment="1" applyProtection="1">
      <alignment horizontal="center" vertical="center" wrapText="1"/>
    </xf>
    <xf numFmtId="164" fontId="18" fillId="0" borderId="57" xfId="0" applyNumberFormat="1" applyFont="1" applyFill="1" applyBorder="1" applyAlignment="1" applyProtection="1">
      <alignment horizontal="center" vertical="center" wrapText="1"/>
    </xf>
    <xf numFmtId="164" fontId="18" fillId="0" borderId="64" xfId="0" applyNumberFormat="1" applyFont="1" applyFill="1" applyBorder="1" applyAlignment="1" applyProtection="1">
      <alignment horizontal="center" vertical="center" wrapText="1"/>
    </xf>
    <xf numFmtId="164" fontId="27" fillId="0" borderId="48" xfId="0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8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28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 applyProtection="1"/>
    <xf numFmtId="0" fontId="21" fillId="0" borderId="0" xfId="0" applyFont="1" applyFill="1" applyProtection="1"/>
    <xf numFmtId="164" fontId="26" fillId="0" borderId="6" xfId="0" applyNumberFormat="1" applyFont="1" applyFill="1" applyBorder="1" applyAlignment="1" applyProtection="1">
      <alignment horizontal="right" vertical="center" wrapText="1" indent="1"/>
    </xf>
    <xf numFmtId="164" fontId="8" fillId="0" borderId="7" xfId="0" applyNumberFormat="1" applyFont="1" applyFill="1" applyBorder="1" applyAlignment="1" applyProtection="1">
      <alignment horizontal="centerContinuous" vertical="center" wrapText="1"/>
    </xf>
    <xf numFmtId="164" fontId="8" fillId="0" borderId="5" xfId="0" applyNumberFormat="1" applyFont="1" applyFill="1" applyBorder="1" applyAlignment="1" applyProtection="1">
      <alignment horizontal="centerContinuous" vertical="center" wrapText="1"/>
    </xf>
    <xf numFmtId="164" fontId="8" fillId="0" borderId="6" xfId="0" applyNumberFormat="1" applyFont="1" applyFill="1" applyBorder="1" applyAlignment="1" applyProtection="1">
      <alignment horizontal="centerContinuous" vertical="center" wrapText="1"/>
    </xf>
    <xf numFmtId="164" fontId="26" fillId="0" borderId="16" xfId="0" applyNumberFormat="1" applyFont="1" applyFill="1" applyBorder="1" applyAlignment="1" applyProtection="1">
      <alignment horizontal="center" vertical="center" wrapText="1"/>
    </xf>
    <xf numFmtId="164" fontId="26" fillId="0" borderId="7" xfId="0" applyNumberFormat="1" applyFont="1" applyFill="1" applyBorder="1" applyAlignment="1" applyProtection="1">
      <alignment horizontal="center" vertical="center" wrapText="1"/>
    </xf>
    <xf numFmtId="164" fontId="26" fillId="0" borderId="5" xfId="0" applyNumberFormat="1" applyFont="1" applyFill="1" applyBorder="1" applyAlignment="1" applyProtection="1">
      <alignment horizontal="center" vertical="center" wrapText="1"/>
    </xf>
    <xf numFmtId="164" fontId="26" fillId="0" borderId="6" xfId="0" applyNumberFormat="1" applyFont="1" applyFill="1" applyBorder="1" applyAlignment="1" applyProtection="1">
      <alignment horizontal="center" vertical="center" wrapText="1"/>
    </xf>
    <xf numFmtId="164" fontId="27" fillId="0" borderId="28" xfId="0" applyNumberFormat="1" applyFont="1" applyFill="1" applyBorder="1" applyAlignment="1" applyProtection="1">
      <alignment horizontal="left" vertical="center" wrapText="1" indent="1"/>
      <protection locked="0"/>
    </xf>
    <xf numFmtId="164" fontId="30" fillId="0" borderId="43" xfId="0" applyNumberFormat="1" applyFont="1" applyFill="1" applyBorder="1" applyAlignment="1" applyProtection="1">
      <alignment horizontal="left" vertical="center" wrapText="1" indent="1"/>
    </xf>
    <xf numFmtId="164" fontId="27" fillId="0" borderId="3" xfId="0" applyNumberFormat="1" applyFont="1" applyFill="1" applyBorder="1" applyAlignment="1" applyProtection="1">
      <alignment horizontal="left" vertical="center" wrapText="1" indent="2"/>
    </xf>
    <xf numFmtId="164" fontId="27" fillId="0" borderId="1" xfId="0" applyNumberFormat="1" applyFont="1" applyFill="1" applyBorder="1" applyAlignment="1" applyProtection="1">
      <alignment horizontal="left" vertical="center" wrapText="1" indent="2"/>
    </xf>
    <xf numFmtId="164" fontId="30" fillId="0" borderId="1" xfId="0" applyNumberFormat="1" applyFont="1" applyFill="1" applyBorder="1" applyAlignment="1" applyProtection="1">
      <alignment horizontal="left" vertical="center" wrapText="1" indent="1"/>
    </xf>
    <xf numFmtId="164" fontId="27" fillId="0" borderId="28" xfId="0" applyNumberFormat="1" applyFont="1" applyFill="1" applyBorder="1" applyAlignment="1" applyProtection="1">
      <alignment horizontal="left" vertical="center" wrapText="1" indent="1"/>
    </xf>
    <xf numFmtId="164" fontId="19" fillId="0" borderId="28" xfId="0" applyNumberFormat="1" applyFont="1" applyFill="1" applyBorder="1" applyAlignment="1" applyProtection="1">
      <alignment horizontal="left" vertical="center" wrapText="1" indent="2"/>
    </xf>
    <xf numFmtId="164" fontId="19" fillId="0" borderId="4" xfId="0" applyNumberFormat="1" applyFont="1" applyFill="1" applyBorder="1" applyAlignment="1" applyProtection="1">
      <alignment horizontal="left" vertical="center" wrapText="1" indent="2"/>
    </xf>
    <xf numFmtId="164" fontId="30" fillId="0" borderId="33" xfId="0" applyNumberFormat="1" applyFont="1" applyFill="1" applyBorder="1" applyAlignment="1" applyProtection="1">
      <alignment horizontal="right" vertical="center" wrapText="1" indent="1"/>
    </xf>
    <xf numFmtId="164" fontId="0" fillId="0" borderId="63" xfId="0" applyNumberFormat="1" applyFill="1" applyBorder="1" applyAlignment="1" applyProtection="1">
      <alignment horizontal="left" vertical="center" wrapText="1" indent="1"/>
    </xf>
    <xf numFmtId="164" fontId="19" fillId="0" borderId="44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3" xfId="0" quotePrefix="1" applyNumberFormat="1" applyFont="1" applyFill="1" applyBorder="1" applyAlignment="1" applyProtection="1">
      <alignment horizontal="left" vertical="center" wrapText="1" indent="3"/>
      <protection locked="0"/>
    </xf>
    <xf numFmtId="164" fontId="19" fillId="0" borderId="43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3" xfId="0" quotePrefix="1" applyNumberFormat="1" applyFont="1" applyFill="1" applyBorder="1" applyAlignment="1" applyProtection="1">
      <alignment horizontal="left" vertical="center" wrapText="1" indent="6"/>
      <protection locked="0"/>
    </xf>
    <xf numFmtId="164" fontId="27" fillId="0" borderId="3" xfId="0" quotePrefix="1" applyNumberFormat="1" applyFont="1" applyFill="1" applyBorder="1" applyAlignment="1" applyProtection="1">
      <alignment horizontal="left" vertical="center" wrapText="1" indent="6"/>
      <protection locked="0"/>
    </xf>
    <xf numFmtId="0" fontId="33" fillId="0" borderId="0" xfId="0" applyFont="1" applyProtection="1"/>
    <xf numFmtId="0" fontId="34" fillId="0" borderId="0" xfId="0" applyFont="1" applyFill="1" applyProtection="1"/>
    <xf numFmtId="0" fontId="37" fillId="0" borderId="0" xfId="0" applyFont="1" applyFill="1" applyProtection="1"/>
    <xf numFmtId="0" fontId="38" fillId="0" borderId="0" xfId="0" applyFont="1" applyProtection="1"/>
    <xf numFmtId="0" fontId="31" fillId="0" borderId="0" xfId="0" applyFont="1" applyProtection="1"/>
    <xf numFmtId="0" fontId="21" fillId="0" borderId="0" xfId="0" applyFont="1" applyProtection="1"/>
    <xf numFmtId="0" fontId="22" fillId="0" borderId="0" xfId="0" applyFont="1" applyAlignment="1" applyProtection="1">
      <alignment horizontal="center"/>
    </xf>
    <xf numFmtId="3" fontId="34" fillId="0" borderId="0" xfId="0" applyNumberFormat="1" applyFont="1" applyFill="1" applyAlignment="1" applyProtection="1">
      <alignment horizontal="right" indent="1"/>
    </xf>
    <xf numFmtId="0" fontId="34" fillId="0" borderId="0" xfId="0" applyFont="1" applyFill="1" applyAlignment="1" applyProtection="1">
      <alignment horizontal="right" indent="1"/>
    </xf>
    <xf numFmtId="3" fontId="28" fillId="0" borderId="0" xfId="0" applyNumberFormat="1" applyFont="1" applyFill="1" applyAlignment="1" applyProtection="1">
      <alignment horizontal="right" indent="1"/>
    </xf>
    <xf numFmtId="0" fontId="31" fillId="0" borderId="0" xfId="0" applyFont="1" applyFill="1" applyProtection="1"/>
    <xf numFmtId="49" fontId="8" fillId="0" borderId="65" xfId="0" applyNumberFormat="1" applyFont="1" applyFill="1" applyBorder="1" applyAlignment="1" applyProtection="1">
      <alignment horizontal="right" vertical="center" indent="1"/>
    </xf>
    <xf numFmtId="16" fontId="0" fillId="0" borderId="0" xfId="0" applyNumberFormat="1" applyFill="1" applyAlignment="1" applyProtection="1">
      <alignment vertical="center" wrapText="1"/>
    </xf>
    <xf numFmtId="0" fontId="18" fillId="0" borderId="7" xfId="0" applyFont="1" applyFill="1" applyBorder="1" applyAlignment="1" applyProtection="1">
      <alignment horizontal="center" vertical="center" wrapText="1"/>
    </xf>
    <xf numFmtId="0" fontId="18" fillId="0" borderId="5" xfId="0" applyFont="1" applyFill="1" applyBorder="1" applyAlignment="1" applyProtection="1">
      <alignment horizontal="center" vertical="center" wrapText="1"/>
    </xf>
    <xf numFmtId="164" fontId="4" fillId="0" borderId="0" xfId="0" applyNumberFormat="1" applyFont="1" applyFill="1" applyAlignment="1" applyProtection="1">
      <alignment horizontal="left" vertical="center" wrapText="1"/>
    </xf>
    <xf numFmtId="164" fontId="4" fillId="0" borderId="0" xfId="0" applyNumberFormat="1" applyFont="1" applyFill="1" applyAlignment="1" applyProtection="1">
      <alignment vertical="center" wrapText="1"/>
    </xf>
    <xf numFmtId="164" fontId="17" fillId="0" borderId="0" xfId="0" applyNumberFormat="1" applyFont="1" applyFill="1" applyAlignment="1" applyProtection="1">
      <alignment vertical="center" wrapText="1"/>
    </xf>
    <xf numFmtId="0" fontId="8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right"/>
    </xf>
    <xf numFmtId="0" fontId="8" fillId="0" borderId="52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wrapText="1" indent="1"/>
    </xf>
    <xf numFmtId="0" fontId="19" fillId="0" borderId="0" xfId="0" applyFont="1" applyFill="1" applyAlignment="1" applyProtection="1">
      <alignment horizontal="left" vertical="center" wrapText="1"/>
    </xf>
    <xf numFmtId="0" fontId="19" fillId="0" borderId="0" xfId="0" applyFont="1" applyFill="1" applyAlignment="1" applyProtection="1">
      <alignment vertical="center" wrapText="1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35" xfId="0" applyFont="1" applyFill="1" applyBorder="1" applyAlignment="1" applyProtection="1">
      <alignment vertical="center" wrapText="1"/>
    </xf>
    <xf numFmtId="0" fontId="36" fillId="0" borderId="0" xfId="0" applyFont="1" applyAlignment="1" applyProtection="1">
      <alignment horizontal="right" vertical="top"/>
      <protection locked="0"/>
    </xf>
    <xf numFmtId="164" fontId="18" fillId="0" borderId="52" xfId="6" applyNumberFormat="1" applyFont="1" applyFill="1" applyBorder="1" applyAlignment="1" applyProtection="1">
      <alignment horizontal="right" vertical="center" wrapText="1" indent="1"/>
    </xf>
    <xf numFmtId="164" fontId="19" fillId="0" borderId="53" xfId="6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8" xfId="6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48" xfId="6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54" xfId="6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6" xfId="6" applyNumberFormat="1" applyFont="1" applyFill="1" applyBorder="1" applyAlignment="1" applyProtection="1">
      <alignment horizontal="right" vertical="center" wrapText="1" indent="1"/>
    </xf>
    <xf numFmtId="164" fontId="19" fillId="0" borderId="12" xfId="6" applyNumberFormat="1" applyFont="1" applyFill="1" applyBorder="1" applyAlignment="1" applyProtection="1">
      <alignment horizontal="right" vertical="center" wrapText="1" indent="1"/>
      <protection locked="0"/>
    </xf>
    <xf numFmtId="164" fontId="25" fillId="0" borderId="6" xfId="0" applyNumberFormat="1" applyFont="1" applyBorder="1" applyAlignment="1" applyProtection="1">
      <alignment horizontal="right" vertical="center" wrapText="1" indent="1"/>
    </xf>
    <xf numFmtId="0" fontId="8" fillId="0" borderId="53" xfId="0" quotePrefix="1" applyFont="1" applyFill="1" applyBorder="1" applyAlignment="1" applyProtection="1">
      <alignment horizontal="right" vertical="center" indent="1"/>
    </xf>
    <xf numFmtId="164" fontId="18" fillId="0" borderId="0" xfId="0" applyNumberFormat="1" applyFont="1" applyFill="1" applyBorder="1" applyAlignment="1" applyProtection="1">
      <alignment horizontal="right" vertical="center" wrapText="1" indent="1"/>
    </xf>
    <xf numFmtId="0" fontId="19" fillId="0" borderId="0" xfId="0" applyFont="1" applyFill="1" applyAlignment="1" applyProtection="1">
      <alignment horizontal="right" vertical="center" wrapText="1" indent="1"/>
    </xf>
    <xf numFmtId="0" fontId="10" fillId="0" borderId="0" xfId="0" applyFont="1" applyFill="1" applyAlignment="1" applyProtection="1">
      <alignment vertical="center" wrapText="1"/>
    </xf>
    <xf numFmtId="0" fontId="15" fillId="0" borderId="0" xfId="0" applyFont="1" applyFill="1" applyAlignment="1" applyProtection="1">
      <alignment horizontal="left" vertical="center" wrapText="1"/>
    </xf>
    <xf numFmtId="0" fontId="15" fillId="0" borderId="0" xfId="0" applyFont="1" applyFill="1" applyAlignment="1" applyProtection="1">
      <alignment vertical="center" wrapText="1"/>
    </xf>
    <xf numFmtId="0" fontId="15" fillId="0" borderId="0" xfId="0" applyFont="1" applyFill="1" applyAlignment="1" applyProtection="1">
      <alignment horizontal="right" vertical="center" wrapText="1" indent="1"/>
    </xf>
    <xf numFmtId="0" fontId="8" fillId="0" borderId="19" xfId="0" applyFont="1" applyFill="1" applyBorder="1" applyAlignment="1" applyProtection="1">
      <alignment horizontal="center" vertical="center" wrapText="1"/>
    </xf>
    <xf numFmtId="0" fontId="18" fillId="0" borderId="50" xfId="6" applyFont="1" applyFill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wrapText="1"/>
    </xf>
    <xf numFmtId="0" fontId="25" fillId="0" borderId="5" xfId="0" applyFont="1" applyBorder="1" applyAlignment="1" applyProtection="1">
      <alignment wrapText="1"/>
    </xf>
    <xf numFmtId="0" fontId="25" fillId="0" borderId="57" xfId="0" applyFont="1" applyBorder="1" applyAlignment="1" applyProtection="1">
      <alignment wrapText="1"/>
    </xf>
    <xf numFmtId="164" fontId="23" fillId="0" borderId="6" xfId="0" quotePrefix="1" applyNumberFormat="1" applyFont="1" applyBorder="1" applyAlignment="1" applyProtection="1">
      <alignment horizontal="right" vertical="center" wrapText="1" indent="1"/>
    </xf>
    <xf numFmtId="49" fontId="19" fillId="0" borderId="28" xfId="6" applyNumberFormat="1" applyFont="1" applyFill="1" applyBorder="1" applyAlignment="1" applyProtection="1">
      <alignment horizontal="center" vertical="center" wrapText="1"/>
    </xf>
    <xf numFmtId="49" fontId="19" fillId="0" borderId="3" xfId="6" applyNumberFormat="1" applyFont="1" applyFill="1" applyBorder="1" applyAlignment="1" applyProtection="1">
      <alignment horizontal="center" vertical="center" wrapText="1"/>
    </xf>
    <xf numFmtId="49" fontId="19" fillId="0" borderId="4" xfId="6" applyNumberFormat="1" applyFont="1" applyFill="1" applyBorder="1" applyAlignment="1" applyProtection="1">
      <alignment horizontal="center" vertical="center" wrapText="1"/>
    </xf>
    <xf numFmtId="0" fontId="25" fillId="0" borderId="7" xfId="0" applyFont="1" applyBorder="1" applyAlignment="1" applyProtection="1">
      <alignment horizontal="center" wrapText="1"/>
    </xf>
    <xf numFmtId="0" fontId="24" fillId="0" borderId="28" xfId="0" applyFont="1" applyBorder="1" applyAlignment="1" applyProtection="1">
      <alignment horizontal="center" wrapText="1"/>
    </xf>
    <xf numFmtId="0" fontId="24" fillId="0" borderId="3" xfId="0" applyFont="1" applyBorder="1" applyAlignment="1" applyProtection="1">
      <alignment horizontal="center" wrapText="1"/>
    </xf>
    <xf numFmtId="0" fontId="24" fillId="0" borderId="4" xfId="0" applyFont="1" applyBorder="1" applyAlignment="1" applyProtection="1">
      <alignment horizontal="center" wrapText="1"/>
    </xf>
    <xf numFmtId="0" fontId="25" fillId="0" borderId="61" xfId="0" applyFont="1" applyBorder="1" applyAlignment="1" applyProtection="1">
      <alignment horizontal="center" wrapText="1"/>
    </xf>
    <xf numFmtId="49" fontId="19" fillId="0" borderId="42" xfId="6" applyNumberFormat="1" applyFont="1" applyFill="1" applyBorder="1" applyAlignment="1" applyProtection="1">
      <alignment horizontal="center" vertical="center" wrapText="1"/>
    </xf>
    <xf numFmtId="49" fontId="19" fillId="0" borderId="43" xfId="6" applyNumberFormat="1" applyFont="1" applyFill="1" applyBorder="1" applyAlignment="1" applyProtection="1">
      <alignment horizontal="center" vertical="center" wrapText="1"/>
    </xf>
    <xf numFmtId="49" fontId="19" fillId="0" borderId="46" xfId="6" applyNumberFormat="1" applyFont="1" applyFill="1" applyBorder="1" applyAlignment="1" applyProtection="1">
      <alignment horizontal="center" vertical="center" wrapText="1"/>
    </xf>
    <xf numFmtId="0" fontId="25" fillId="0" borderId="61" xfId="0" applyFont="1" applyBorder="1" applyAlignment="1" applyProtection="1">
      <alignment horizontal="center" vertical="center" wrapText="1"/>
    </xf>
    <xf numFmtId="0" fontId="8" fillId="0" borderId="66" xfId="0" applyFont="1" applyFill="1" applyBorder="1" applyAlignment="1" applyProtection="1">
      <alignment horizontal="center" vertical="center" wrapText="1"/>
    </xf>
    <xf numFmtId="0" fontId="36" fillId="0" borderId="0" xfId="0" applyFont="1" applyAlignment="1" applyProtection="1">
      <alignment horizontal="right" vertical="top"/>
    </xf>
    <xf numFmtId="0" fontId="7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vertical="center" wrapText="1"/>
    </xf>
    <xf numFmtId="164" fontId="19" fillId="0" borderId="60" xfId="0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56" xfId="0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67" xfId="0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59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67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40" xfId="0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11" xfId="0" applyNumberFormat="1" applyFont="1" applyFill="1" applyBorder="1" applyAlignment="1" applyProtection="1">
      <alignment horizontal="right" vertical="center" wrapText="1" indent="1"/>
      <protection locked="0"/>
    </xf>
    <xf numFmtId="3" fontId="5" fillId="0" borderId="6" xfId="0" applyNumberFormat="1" applyFont="1" applyFill="1" applyBorder="1" applyAlignment="1" applyProtection="1">
      <alignment horizontal="right" vertical="center" wrapText="1" indent="1"/>
      <protection locked="0"/>
    </xf>
    <xf numFmtId="0" fontId="27" fillId="0" borderId="57" xfId="6" applyFont="1" applyFill="1" applyBorder="1" applyAlignment="1" applyProtection="1">
      <alignment horizontal="left" vertical="center" wrapText="1" indent="1"/>
    </xf>
    <xf numFmtId="0" fontId="26" fillId="0" borderId="7" xfId="0" applyFont="1" applyFill="1" applyBorder="1" applyAlignment="1" applyProtection="1">
      <alignment horizontal="center" vertical="center" wrapText="1"/>
    </xf>
    <xf numFmtId="0" fontId="26" fillId="0" borderId="5" xfId="0" applyFont="1" applyFill="1" applyBorder="1" applyAlignment="1" applyProtection="1">
      <alignment horizontal="left" vertical="center" wrapText="1" indent="1"/>
    </xf>
    <xf numFmtId="0" fontId="25" fillId="0" borderId="7" xfId="0" applyFont="1" applyBorder="1" applyAlignment="1" applyProtection="1">
      <alignment horizontal="center" vertical="center" wrapText="1"/>
    </xf>
    <xf numFmtId="0" fontId="35" fillId="0" borderId="35" xfId="0" applyFont="1" applyBorder="1" applyAlignment="1" applyProtection="1">
      <alignment horizontal="left" wrapText="1" indent="1"/>
    </xf>
    <xf numFmtId="0" fontId="8" fillId="0" borderId="5" xfId="0" applyFont="1" applyFill="1" applyBorder="1" applyAlignment="1" applyProtection="1">
      <alignment horizontal="left" vertical="center" wrapText="1" indent="1"/>
    </xf>
    <xf numFmtId="0" fontId="0" fillId="0" borderId="0" xfId="0" applyFill="1" applyAlignment="1" applyProtection="1">
      <alignment horizontal="left" vertical="center" wrapText="1"/>
    </xf>
    <xf numFmtId="164" fontId="26" fillId="0" borderId="34" xfId="0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34" xfId="0" applyNumberFormat="1" applyFont="1" applyFill="1" applyBorder="1" applyAlignment="1" applyProtection="1">
      <alignment horizontal="right" vertical="center" wrapText="1" indent="1"/>
    </xf>
    <xf numFmtId="164" fontId="18" fillId="0" borderId="34" xfId="0" applyNumberFormat="1" applyFont="1" applyFill="1" applyBorder="1" applyAlignment="1" applyProtection="1">
      <alignment horizontal="right" vertical="center" wrapText="1" indent="1"/>
    </xf>
    <xf numFmtId="0" fontId="0" fillId="0" borderId="0" xfId="0" applyFill="1" applyAlignment="1" applyProtection="1">
      <alignment horizontal="right" vertical="center" wrapText="1" indent="1"/>
    </xf>
    <xf numFmtId="49" fontId="8" fillId="0" borderId="53" xfId="0" applyNumberFormat="1" applyFont="1" applyFill="1" applyBorder="1" applyAlignment="1" applyProtection="1">
      <alignment horizontal="right" vertical="center"/>
    </xf>
    <xf numFmtId="49" fontId="8" fillId="0" borderId="65" xfId="0" applyNumberFormat="1" applyFont="1" applyFill="1" applyBorder="1" applyAlignment="1" applyProtection="1">
      <alignment horizontal="right" vertical="center"/>
    </xf>
    <xf numFmtId="49" fontId="27" fillId="0" borderId="42" xfId="0" applyNumberFormat="1" applyFont="1" applyFill="1" applyBorder="1" applyAlignment="1" applyProtection="1">
      <alignment horizontal="center" vertical="center" wrapText="1"/>
    </xf>
    <xf numFmtId="49" fontId="27" fillId="0" borderId="3" xfId="0" applyNumberFormat="1" applyFont="1" applyFill="1" applyBorder="1" applyAlignment="1" applyProtection="1">
      <alignment horizontal="center" vertical="center" wrapText="1"/>
    </xf>
    <xf numFmtId="49" fontId="27" fillId="0" borderId="28" xfId="0" applyNumberFormat="1" applyFont="1" applyFill="1" applyBorder="1" applyAlignment="1" applyProtection="1">
      <alignment horizontal="center" vertical="center" wrapText="1"/>
    </xf>
    <xf numFmtId="0" fontId="27" fillId="0" borderId="33" xfId="6" applyFont="1" applyFill="1" applyBorder="1" applyAlignment="1" applyProtection="1">
      <alignment horizontal="left" vertical="center" wrapText="1" indent="1"/>
    </xf>
    <xf numFmtId="0" fontId="27" fillId="0" borderId="1" xfId="6" applyFont="1" applyFill="1" applyBorder="1" applyAlignment="1" applyProtection="1">
      <alignment horizontal="left" vertical="center" wrapText="1" indent="1"/>
    </xf>
    <xf numFmtId="0" fontId="27" fillId="0" borderId="57" xfId="6" quotePrefix="1" applyFont="1" applyFill="1" applyBorder="1" applyAlignment="1" applyProtection="1">
      <alignment horizontal="left" vertical="center" wrapText="1" indent="1"/>
    </xf>
    <xf numFmtId="164" fontId="27" fillId="0" borderId="36" xfId="0" applyNumberFormat="1" applyFont="1" applyFill="1" applyBorder="1" applyAlignment="1" applyProtection="1">
      <alignment horizontal="right" vertical="center" wrapText="1" indent="1"/>
      <protection locked="0"/>
    </xf>
    <xf numFmtId="0" fontId="18" fillId="0" borderId="7" xfId="0" applyFont="1" applyFill="1" applyBorder="1" applyAlignment="1">
      <alignment horizontal="center" vertical="center" wrapText="1"/>
    </xf>
    <xf numFmtId="0" fontId="26" fillId="0" borderId="5" xfId="6" applyFont="1" applyFill="1" applyBorder="1" applyAlignment="1" applyProtection="1">
      <alignment horizontal="left" vertical="center" wrapText="1"/>
    </xf>
    <xf numFmtId="164" fontId="27" fillId="0" borderId="47" xfId="0" applyNumberFormat="1" applyFont="1" applyFill="1" applyBorder="1" applyAlignment="1" applyProtection="1">
      <alignment horizontal="right" vertical="center" wrapText="1" indent="1"/>
      <protection locked="0"/>
    </xf>
    <xf numFmtId="0" fontId="18" fillId="0" borderId="6" xfId="0" applyFont="1" applyFill="1" applyBorder="1" applyAlignment="1" applyProtection="1">
      <alignment horizontal="center" vertical="center" wrapText="1"/>
    </xf>
    <xf numFmtId="164" fontId="18" fillId="0" borderId="26" xfId="0" applyNumberFormat="1" applyFont="1" applyFill="1" applyBorder="1" applyAlignment="1" applyProtection="1">
      <alignment horizontal="center" vertical="center" wrapText="1"/>
    </xf>
    <xf numFmtId="164" fontId="18" fillId="0" borderId="45" xfId="0" applyNumberFormat="1" applyFont="1" applyFill="1" applyBorder="1" applyAlignment="1" applyProtection="1">
      <alignment horizontal="center" vertical="center" wrapText="1"/>
    </xf>
    <xf numFmtId="164" fontId="18" fillId="0" borderId="63" xfId="0" applyNumberFormat="1" applyFont="1" applyFill="1" applyBorder="1" applyAlignment="1" applyProtection="1">
      <alignment horizontal="center" vertical="center" wrapText="1"/>
    </xf>
    <xf numFmtId="0" fontId="24" fillId="0" borderId="28" xfId="0" applyFont="1" applyBorder="1" applyAlignment="1" applyProtection="1">
      <alignment vertical="center" wrapText="1"/>
    </xf>
    <xf numFmtId="0" fontId="24" fillId="0" borderId="3" xfId="0" applyFont="1" applyBorder="1" applyAlignment="1" applyProtection="1">
      <alignment vertical="center" wrapText="1"/>
    </xf>
    <xf numFmtId="164" fontId="26" fillId="0" borderId="35" xfId="0" applyNumberFormat="1" applyFont="1" applyFill="1" applyBorder="1" applyAlignment="1" applyProtection="1">
      <alignment horizontal="right" vertical="center" wrapText="1" indent="1"/>
    </xf>
    <xf numFmtId="164" fontId="19" fillId="0" borderId="68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49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69" xfId="0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35" xfId="0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69" xfId="0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70" xfId="0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35" xfId="0" applyNumberFormat="1" applyFont="1" applyFill="1" applyBorder="1" applyAlignment="1" applyProtection="1">
      <alignment horizontal="right" vertical="center" wrapText="1" indent="1"/>
    </xf>
    <xf numFmtId="0" fontId="18" fillId="0" borderId="5" xfId="6" applyFont="1" applyFill="1" applyBorder="1" applyAlignment="1" applyProtection="1">
      <alignment horizontal="left" vertical="center" wrapText="1"/>
    </xf>
    <xf numFmtId="0" fontId="24" fillId="0" borderId="33" xfId="0" applyFont="1" applyBorder="1" applyAlignment="1" applyProtection="1">
      <alignment horizontal="left" vertical="center" wrapText="1"/>
    </xf>
    <xf numFmtId="0" fontId="24" fillId="0" borderId="1" xfId="0" applyFont="1" applyBorder="1" applyAlignment="1" applyProtection="1">
      <alignment horizontal="left" vertical="center" wrapText="1"/>
    </xf>
    <xf numFmtId="0" fontId="24" fillId="0" borderId="2" xfId="0" applyFont="1" applyBorder="1" applyAlignment="1" applyProtection="1">
      <alignment horizontal="left" vertical="center" wrapText="1"/>
    </xf>
    <xf numFmtId="0" fontId="25" fillId="0" borderId="5" xfId="0" applyFont="1" applyBorder="1" applyAlignment="1" applyProtection="1">
      <alignment horizontal="left" vertical="center" wrapText="1"/>
    </xf>
    <xf numFmtId="0" fontId="19" fillId="0" borderId="32" xfId="6" applyFont="1" applyFill="1" applyBorder="1" applyAlignment="1" applyProtection="1">
      <alignment horizontal="left" vertical="center" wrapText="1"/>
    </xf>
    <xf numFmtId="0" fontId="19" fillId="0" borderId="1" xfId="6" applyFont="1" applyFill="1" applyBorder="1" applyAlignment="1" applyProtection="1">
      <alignment horizontal="left" vertical="center" wrapText="1"/>
    </xf>
    <xf numFmtId="0" fontId="19" fillId="0" borderId="49" xfId="6" applyFont="1" applyFill="1" applyBorder="1" applyAlignment="1" applyProtection="1">
      <alignment horizontal="left" vertical="center" wrapText="1"/>
    </xf>
    <xf numFmtId="0" fontId="19" fillId="0" borderId="0" xfId="6" applyFont="1" applyFill="1" applyBorder="1" applyAlignment="1" applyProtection="1">
      <alignment horizontal="left" vertical="center" wrapText="1"/>
    </xf>
    <xf numFmtId="0" fontId="19" fillId="0" borderId="1" xfId="6" applyFont="1" applyFill="1" applyBorder="1" applyAlignment="1" applyProtection="1">
      <alignment horizontal="left" vertical="center"/>
    </xf>
    <xf numFmtId="0" fontId="19" fillId="0" borderId="2" xfId="6" applyFont="1" applyFill="1" applyBorder="1" applyAlignment="1" applyProtection="1">
      <alignment horizontal="left" vertical="center" wrapText="1"/>
    </xf>
    <xf numFmtId="0" fontId="19" fillId="0" borderId="11" xfId="6" applyFont="1" applyFill="1" applyBorder="1" applyAlignment="1" applyProtection="1">
      <alignment horizontal="left" vertical="center" wrapText="1"/>
    </xf>
    <xf numFmtId="0" fontId="19" fillId="0" borderId="33" xfId="6" applyFont="1" applyFill="1" applyBorder="1" applyAlignment="1" applyProtection="1">
      <alignment horizontal="left" vertical="center" wrapText="1"/>
    </xf>
    <xf numFmtId="0" fontId="19" fillId="0" borderId="9" xfId="6" applyFont="1" applyFill="1" applyBorder="1" applyAlignment="1" applyProtection="1">
      <alignment horizontal="left" vertical="center" wrapText="1"/>
    </xf>
    <xf numFmtId="0" fontId="23" fillId="0" borderId="57" xfId="0" applyFont="1" applyBorder="1" applyAlignment="1" applyProtection="1">
      <alignment horizontal="left" vertical="center" wrapText="1"/>
    </xf>
    <xf numFmtId="0" fontId="42" fillId="0" borderId="0" xfId="8" applyFill="1" applyProtection="1"/>
    <xf numFmtId="0" fontId="61" fillId="0" borderId="0" xfId="8" applyFont="1" applyFill="1" applyProtection="1"/>
    <xf numFmtId="0" fontId="40" fillId="0" borderId="46" xfId="8" applyFont="1" applyFill="1" applyBorder="1" applyAlignment="1" applyProtection="1">
      <alignment horizontal="center" vertical="center" wrapText="1"/>
    </xf>
    <xf numFmtId="0" fontId="40" fillId="0" borderId="11" xfId="8" applyFont="1" applyFill="1" applyBorder="1" applyAlignment="1" applyProtection="1">
      <alignment horizontal="center" vertical="center" wrapText="1"/>
    </xf>
    <xf numFmtId="0" fontId="40" fillId="0" borderId="12" xfId="8" applyFont="1" applyFill="1" applyBorder="1" applyAlignment="1" applyProtection="1">
      <alignment horizontal="center" vertical="center" wrapText="1"/>
    </xf>
    <xf numFmtId="0" fontId="42" fillId="0" borderId="0" xfId="8" applyFill="1" applyAlignment="1" applyProtection="1">
      <alignment horizontal="center" vertical="center"/>
    </xf>
    <xf numFmtId="0" fontId="25" fillId="0" borderId="42" xfId="8" applyFont="1" applyFill="1" applyBorder="1" applyAlignment="1" applyProtection="1">
      <alignment vertical="center" wrapText="1"/>
    </xf>
    <xf numFmtId="169" fontId="19" fillId="0" borderId="32" xfId="7" applyNumberFormat="1" applyFont="1" applyFill="1" applyBorder="1" applyAlignment="1" applyProtection="1">
      <alignment horizontal="center" vertical="center"/>
    </xf>
    <xf numFmtId="168" fontId="50" fillId="0" borderId="32" xfId="8" applyNumberFormat="1" applyFont="1" applyFill="1" applyBorder="1" applyAlignment="1" applyProtection="1">
      <alignment horizontal="right" vertical="center" wrapText="1"/>
      <protection locked="0"/>
    </xf>
    <xf numFmtId="0" fontId="42" fillId="0" borderId="0" xfId="8" applyFill="1" applyAlignment="1" applyProtection="1">
      <alignment vertical="center"/>
    </xf>
    <xf numFmtId="0" fontId="25" fillId="0" borderId="3" xfId="8" applyFont="1" applyFill="1" applyBorder="1" applyAlignment="1" applyProtection="1">
      <alignment vertical="center" wrapText="1"/>
    </xf>
    <xf numFmtId="168" fontId="50" fillId="0" borderId="1" xfId="8" applyNumberFormat="1" applyFont="1" applyFill="1" applyBorder="1" applyAlignment="1" applyProtection="1">
      <alignment horizontal="right" vertical="center" wrapText="1"/>
    </xf>
    <xf numFmtId="0" fontId="39" fillId="0" borderId="3" xfId="8" applyFont="1" applyFill="1" applyBorder="1" applyAlignment="1" applyProtection="1">
      <alignment horizontal="left" vertical="center" wrapText="1" indent="1"/>
    </xf>
    <xf numFmtId="168" fontId="24" fillId="0" borderId="1" xfId="8" applyNumberFormat="1" applyFont="1" applyFill="1" applyBorder="1" applyAlignment="1" applyProtection="1">
      <alignment horizontal="right" vertical="center" wrapText="1"/>
    </xf>
    <xf numFmtId="0" fontId="25" fillId="0" borderId="46" xfId="8" applyFont="1" applyFill="1" applyBorder="1" applyAlignment="1" applyProtection="1">
      <alignment vertical="center" wrapText="1"/>
    </xf>
    <xf numFmtId="168" fontId="50" fillId="0" borderId="11" xfId="8" applyNumberFormat="1" applyFont="1" applyFill="1" applyBorder="1" applyAlignment="1" applyProtection="1">
      <alignment horizontal="right" vertical="center" wrapText="1"/>
    </xf>
    <xf numFmtId="0" fontId="24" fillId="0" borderId="0" xfId="8" applyFont="1" applyFill="1" applyProtection="1"/>
    <xf numFmtId="3" fontId="42" fillId="0" borderId="0" xfId="8" applyNumberFormat="1" applyFont="1" applyFill="1" applyProtection="1"/>
    <xf numFmtId="3" fontId="42" fillId="0" borderId="0" xfId="8" applyNumberFormat="1" applyFont="1" applyFill="1" applyAlignment="1" applyProtection="1">
      <alignment horizontal="center"/>
    </xf>
    <xf numFmtId="0" fontId="42" fillId="0" borderId="0" xfId="8" applyFont="1" applyFill="1" applyProtection="1"/>
    <xf numFmtId="0" fontId="42" fillId="0" borderId="0" xfId="8" applyFill="1" applyAlignment="1" applyProtection="1">
      <alignment horizontal="center"/>
    </xf>
    <xf numFmtId="0" fontId="15" fillId="0" borderId="0" xfId="7" applyFill="1" applyAlignment="1" applyProtection="1">
      <alignment vertical="center"/>
    </xf>
    <xf numFmtId="0" fontId="14" fillId="0" borderId="0" xfId="7" applyFont="1" applyFill="1" applyAlignment="1" applyProtection="1">
      <alignment vertical="center"/>
    </xf>
    <xf numFmtId="0" fontId="42" fillId="0" borderId="0" xfId="8" applyFont="1" applyFill="1" applyAlignment="1" applyProtection="1"/>
    <xf numFmtId="0" fontId="16" fillId="0" borderId="0" xfId="0" applyNumberFormat="1" applyFont="1" applyFill="1" applyAlignment="1" applyProtection="1">
      <alignment textRotation="180" wrapText="1"/>
      <protection locked="0"/>
    </xf>
    <xf numFmtId="0" fontId="62" fillId="0" borderId="0" xfId="0" applyFont="1" applyAlignment="1" applyProtection="1">
      <alignment horizontal="right" vertical="top"/>
    </xf>
    <xf numFmtId="0" fontId="62" fillId="0" borderId="0" xfId="0" applyFont="1" applyAlignment="1" applyProtection="1">
      <alignment horizontal="right" vertical="top"/>
      <protection locked="0"/>
    </xf>
    <xf numFmtId="0" fontId="23" fillId="0" borderId="50" xfId="8" applyFont="1" applyFill="1" applyBorder="1" applyAlignment="1">
      <alignment horizontal="center" vertical="center"/>
    </xf>
    <xf numFmtId="0" fontId="23" fillId="0" borderId="51" xfId="8" applyFont="1" applyFill="1" applyBorder="1" applyAlignment="1">
      <alignment horizontal="center" vertical="center" wrapText="1"/>
    </xf>
    <xf numFmtId="0" fontId="23" fillId="0" borderId="52" xfId="8" applyFont="1" applyFill="1" applyBorder="1" applyAlignment="1">
      <alignment horizontal="center" vertical="center" wrapText="1"/>
    </xf>
    <xf numFmtId="0" fontId="24" fillId="0" borderId="28" xfId="8" applyFont="1" applyFill="1" applyBorder="1" applyProtection="1">
      <protection locked="0"/>
    </xf>
    <xf numFmtId="0" fontId="25" fillId="0" borderId="7" xfId="8" applyFont="1" applyFill="1" applyBorder="1" applyProtection="1">
      <protection locked="0"/>
    </xf>
    <xf numFmtId="0" fontId="24" fillId="0" borderId="5" xfId="8" applyFont="1" applyFill="1" applyBorder="1" applyAlignment="1">
      <alignment horizontal="right" indent="1"/>
    </xf>
    <xf numFmtId="3" fontId="24" fillId="0" borderId="5" xfId="8" applyNumberFormat="1" applyFont="1" applyFill="1" applyBorder="1" applyProtection="1">
      <protection locked="0"/>
    </xf>
    <xf numFmtId="170" fontId="18" fillId="0" borderId="6" xfId="7" applyNumberFormat="1" applyFont="1" applyFill="1" applyBorder="1" applyAlignment="1" applyProtection="1">
      <alignment vertical="center"/>
    </xf>
    <xf numFmtId="0" fontId="62" fillId="0" borderId="0" xfId="8" applyFont="1" applyFill="1"/>
    <xf numFmtId="0" fontId="53" fillId="0" borderId="50" xfId="8" applyFont="1" applyFill="1" applyBorder="1" applyAlignment="1">
      <alignment horizontal="center" vertical="center"/>
    </xf>
    <xf numFmtId="0" fontId="53" fillId="0" borderId="51" xfId="8" applyFont="1" applyFill="1" applyBorder="1" applyAlignment="1">
      <alignment horizontal="center" vertical="center" wrapText="1"/>
    </xf>
    <xf numFmtId="0" fontId="53" fillId="0" borderId="52" xfId="8" applyFont="1" applyFill="1" applyBorder="1" applyAlignment="1">
      <alignment horizontal="center" vertical="center" wrapText="1"/>
    </xf>
    <xf numFmtId="0" fontId="24" fillId="0" borderId="4" xfId="8" applyFont="1" applyFill="1" applyBorder="1" applyAlignment="1" applyProtection="1">
      <alignment horizontal="left" indent="1"/>
      <protection locked="0"/>
    </xf>
    <xf numFmtId="0" fontId="25" fillId="0" borderId="45" xfId="8" applyNumberFormat="1" applyFont="1" applyFill="1" applyBorder="1"/>
    <xf numFmtId="0" fontId="8" fillId="0" borderId="6" xfId="0" applyFont="1" applyFill="1" applyBorder="1" applyAlignment="1" applyProtection="1">
      <alignment horizontal="center" vertical="center" wrapText="1"/>
    </xf>
    <xf numFmtId="0" fontId="0" fillId="0" borderId="11" xfId="0" applyFill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/>
    </xf>
    <xf numFmtId="0" fontId="5" fillId="0" borderId="35" xfId="0" applyFont="1" applyBorder="1" applyAlignment="1">
      <alignment vertical="center" wrapText="1"/>
    </xf>
    <xf numFmtId="0" fontId="5" fillId="0" borderId="61" xfId="0" applyFont="1" applyBorder="1" applyAlignment="1">
      <alignment horizontal="left" vertical="center"/>
    </xf>
    <xf numFmtId="0" fontId="5" fillId="0" borderId="71" xfId="0" applyFont="1" applyBorder="1" applyAlignment="1">
      <alignment vertical="center" wrapText="1"/>
    </xf>
    <xf numFmtId="164" fontId="14" fillId="0" borderId="0" xfId="6" applyNumberFormat="1" applyFont="1" applyFill="1" applyProtection="1"/>
    <xf numFmtId="164" fontId="18" fillId="0" borderId="65" xfId="6" applyNumberFormat="1" applyFont="1" applyFill="1" applyBorder="1" applyAlignment="1" applyProtection="1">
      <alignment horizontal="right" vertical="center" wrapText="1" indent="1"/>
    </xf>
    <xf numFmtId="164" fontId="18" fillId="0" borderId="53" xfId="6" applyNumberFormat="1" applyFont="1" applyFill="1" applyBorder="1" applyAlignment="1" applyProtection="1">
      <alignment horizontal="right" vertical="center" wrapText="1" indent="1"/>
    </xf>
    <xf numFmtId="164" fontId="18" fillId="0" borderId="8" xfId="6" applyNumberFormat="1" applyFont="1" applyFill="1" applyBorder="1" applyAlignment="1" applyProtection="1">
      <alignment horizontal="right" vertical="center" wrapText="1" indent="1"/>
    </xf>
    <xf numFmtId="164" fontId="18" fillId="0" borderId="48" xfId="6" applyNumberFormat="1" applyFont="1" applyFill="1" applyBorder="1" applyAlignment="1" applyProtection="1">
      <alignment horizontal="right" vertical="center" wrapText="1" indent="1"/>
    </xf>
    <xf numFmtId="164" fontId="18" fillId="0" borderId="67" xfId="6" applyNumberFormat="1" applyFont="1" applyFill="1" applyBorder="1" applyAlignment="1" applyProtection="1">
      <alignment horizontal="right" vertical="center" wrapText="1" indent="1"/>
    </xf>
    <xf numFmtId="0" fontId="47" fillId="0" borderId="52" xfId="8" applyFont="1" applyFill="1" applyBorder="1" applyAlignment="1" applyProtection="1">
      <alignment horizontal="center" vertical="center" wrapText="1"/>
    </xf>
    <xf numFmtId="164" fontId="18" fillId="0" borderId="12" xfId="6" applyNumberFormat="1" applyFont="1" applyFill="1" applyBorder="1" applyAlignment="1" applyProtection="1">
      <alignment horizontal="right" vertical="center" wrapText="1" indent="1"/>
    </xf>
    <xf numFmtId="164" fontId="26" fillId="0" borderId="58" xfId="0" applyNumberFormat="1" applyFont="1" applyFill="1" applyBorder="1" applyAlignment="1" applyProtection="1">
      <alignment horizontal="right" vertical="center" wrapText="1" indent="1"/>
    </xf>
    <xf numFmtId="164" fontId="26" fillId="0" borderId="65" xfId="0" applyNumberFormat="1" applyFont="1" applyFill="1" applyBorder="1" applyAlignment="1" applyProtection="1">
      <alignment horizontal="right" vertical="center" wrapText="1" indent="1"/>
    </xf>
    <xf numFmtId="164" fontId="26" fillId="0" borderId="8" xfId="0" applyNumberFormat="1" applyFont="1" applyFill="1" applyBorder="1" applyAlignment="1" applyProtection="1">
      <alignment horizontal="right" vertical="center" wrapText="1" indent="1"/>
    </xf>
    <xf numFmtId="164" fontId="26" fillId="0" borderId="67" xfId="0" applyNumberFormat="1" applyFont="1" applyFill="1" applyBorder="1" applyAlignment="1" applyProtection="1">
      <alignment horizontal="right" vertical="center" wrapText="1" indent="1"/>
    </xf>
    <xf numFmtId="164" fontId="26" fillId="0" borderId="64" xfId="0" applyNumberFormat="1" applyFont="1" applyFill="1" applyBorder="1" applyAlignment="1" applyProtection="1">
      <alignment horizontal="right" vertical="center" wrapText="1" indent="1"/>
    </xf>
    <xf numFmtId="0" fontId="27" fillId="0" borderId="4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4" fillId="0" borderId="49" xfId="0" applyFont="1" applyFill="1" applyBorder="1" applyAlignment="1" applyProtection="1">
      <alignment horizontal="left" vertical="center" wrapText="1" indent="1"/>
    </xf>
    <xf numFmtId="164" fontId="27" fillId="0" borderId="49" xfId="0" applyNumberFormat="1" applyFont="1" applyFill="1" applyBorder="1" applyAlignment="1" applyProtection="1">
      <alignment horizontal="right" vertical="center" wrapText="1" indent="1"/>
      <protection locked="0"/>
    </xf>
    <xf numFmtId="0" fontId="24" fillId="0" borderId="49" xfId="0" applyFont="1" applyFill="1" applyBorder="1" applyAlignment="1" applyProtection="1">
      <alignment horizontal="left" vertical="center" wrapText="1" indent="8"/>
    </xf>
    <xf numFmtId="0" fontId="27" fillId="0" borderId="33" xfId="0" applyFont="1" applyFill="1" applyBorder="1" applyAlignment="1" applyProtection="1">
      <alignment vertical="center" wrapText="1"/>
      <protection locked="0"/>
    </xf>
    <xf numFmtId="164" fontId="27" fillId="0" borderId="12" xfId="0" applyNumberFormat="1" applyFont="1" applyFill="1" applyBorder="1" applyAlignment="1" applyProtection="1">
      <alignment horizontal="right" vertical="center" wrapText="1" indent="1"/>
      <protection locked="0"/>
    </xf>
    <xf numFmtId="0" fontId="26" fillId="0" borderId="7" xfId="0" applyFont="1" applyFill="1" applyBorder="1" applyAlignment="1">
      <alignment horizontal="center" vertical="center" wrapText="1"/>
    </xf>
    <xf numFmtId="0" fontId="28" fillId="0" borderId="57" xfId="0" applyFont="1" applyFill="1" applyBorder="1" applyAlignment="1" applyProtection="1">
      <alignment vertical="center" wrapText="1"/>
    </xf>
    <xf numFmtId="164" fontId="26" fillId="0" borderId="57" xfId="0" applyNumberFormat="1" applyFont="1" applyFill="1" applyBorder="1" applyAlignment="1" applyProtection="1">
      <alignment vertical="center" wrapText="1"/>
    </xf>
    <xf numFmtId="164" fontId="26" fillId="0" borderId="64" xfId="0" applyNumberFormat="1" applyFont="1" applyFill="1" applyBorder="1" applyAlignment="1" applyProtection="1">
      <alignment vertical="center" wrapText="1"/>
    </xf>
    <xf numFmtId="0" fontId="24" fillId="0" borderId="68" xfId="0" applyFont="1" applyFill="1" applyBorder="1" applyAlignment="1" applyProtection="1">
      <alignment horizontal="left" vertical="center" wrapText="1" indent="1"/>
    </xf>
    <xf numFmtId="164" fontId="27" fillId="0" borderId="68" xfId="0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53" xfId="0" applyNumberFormat="1" applyFont="1" applyFill="1" applyBorder="1" applyAlignment="1" applyProtection="1">
      <alignment horizontal="right" vertical="center" wrapText="1" indent="1"/>
      <protection locked="0"/>
    </xf>
    <xf numFmtId="0" fontId="27" fillId="0" borderId="46" xfId="0" applyFont="1" applyFill="1" applyBorder="1" applyAlignment="1">
      <alignment horizontal="center" vertical="center" wrapText="1"/>
    </xf>
    <xf numFmtId="170" fontId="19" fillId="0" borderId="1" xfId="7" applyNumberFormat="1" applyFont="1" applyFill="1" applyBorder="1" applyAlignment="1" applyProtection="1">
      <alignment vertical="center"/>
      <protection locked="0"/>
    </xf>
    <xf numFmtId="170" fontId="18" fillId="0" borderId="1" xfId="7" applyNumberFormat="1" applyFont="1" applyFill="1" applyBorder="1" applyAlignment="1" applyProtection="1">
      <alignment vertical="center"/>
    </xf>
    <xf numFmtId="170" fontId="18" fillId="0" borderId="1" xfId="7" applyNumberFormat="1" applyFont="1" applyFill="1" applyBorder="1" applyAlignment="1" applyProtection="1">
      <alignment vertical="center"/>
      <protection locked="0"/>
    </xf>
    <xf numFmtId="170" fontId="18" fillId="0" borderId="11" xfId="7" applyNumberFormat="1" applyFont="1" applyFill="1" applyBorder="1" applyAlignment="1" applyProtection="1">
      <alignment vertical="center"/>
    </xf>
    <xf numFmtId="0" fontId="47" fillId="0" borderId="41" xfId="8" applyFont="1" applyFill="1" applyBorder="1" applyAlignment="1" applyProtection="1">
      <alignment horizontal="center" wrapText="1"/>
    </xf>
    <xf numFmtId="0" fontId="47" fillId="0" borderId="41" xfId="8" applyFont="1" applyFill="1" applyBorder="1" applyAlignment="1" applyProtection="1">
      <alignment horizontal="center" vertical="center" wrapText="1"/>
    </xf>
    <xf numFmtId="0" fontId="47" fillId="0" borderId="12" xfId="8" applyFont="1" applyFill="1" applyBorder="1" applyAlignment="1" applyProtection="1">
      <alignment horizontal="center" wrapText="1"/>
    </xf>
    <xf numFmtId="0" fontId="47" fillId="0" borderId="51" xfId="8" applyFont="1" applyFill="1" applyBorder="1" applyAlignment="1" applyProtection="1">
      <alignment horizontal="center" vertical="center" wrapText="1"/>
    </xf>
    <xf numFmtId="164" fontId="19" fillId="0" borderId="58" xfId="6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67" xfId="6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34" xfId="6" applyNumberFormat="1" applyFont="1" applyFill="1" applyBorder="1" applyAlignment="1" applyProtection="1">
      <alignment horizontal="right" vertical="center" wrapText="1" indent="1"/>
      <protection locked="0"/>
    </xf>
    <xf numFmtId="0" fontId="27" fillId="0" borderId="1" xfId="0" applyFont="1" applyBorder="1" applyAlignment="1" applyProtection="1">
      <alignment horizontal="left" vertical="center" indent="1"/>
      <protection locked="0"/>
    </xf>
    <xf numFmtId="0" fontId="27" fillId="0" borderId="33" xfId="0" applyFont="1" applyBorder="1" applyAlignment="1" applyProtection="1">
      <alignment horizontal="left" vertical="center" indent="1"/>
      <protection locked="0"/>
    </xf>
    <xf numFmtId="3" fontId="27" fillId="0" borderId="40" xfId="0" applyNumberFormat="1" applyFont="1" applyFill="1" applyBorder="1" applyAlignment="1" applyProtection="1">
      <alignment horizontal="right" vertical="center"/>
      <protection locked="0"/>
    </xf>
    <xf numFmtId="3" fontId="27" fillId="0" borderId="36" xfId="0" applyNumberFormat="1" applyFont="1" applyFill="1" applyBorder="1" applyAlignment="1" applyProtection="1">
      <alignment horizontal="right" vertical="center"/>
      <protection locked="0"/>
    </xf>
    <xf numFmtId="3" fontId="27" fillId="0" borderId="1" xfId="0" applyNumberFormat="1" applyFont="1" applyBorder="1" applyAlignment="1" applyProtection="1">
      <alignment horizontal="right" vertical="center" indent="1"/>
      <protection locked="0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164" fontId="18" fillId="0" borderId="16" xfId="0" applyNumberFormat="1" applyFont="1" applyFill="1" applyBorder="1" applyAlignment="1" applyProtection="1">
      <alignment horizontal="left" vertical="center" wrapText="1" indent="1"/>
    </xf>
    <xf numFmtId="49" fontId="14" fillId="0" borderId="45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16" xfId="0" applyNumberFormat="1" applyFont="1" applyFill="1" applyBorder="1" applyAlignment="1" applyProtection="1">
      <alignment vertical="center" wrapText="1"/>
    </xf>
    <xf numFmtId="164" fontId="19" fillId="0" borderId="5" xfId="0" applyNumberFormat="1" applyFont="1" applyFill="1" applyBorder="1" applyAlignment="1" applyProtection="1">
      <alignment vertical="center" wrapText="1"/>
    </xf>
    <xf numFmtId="164" fontId="19" fillId="0" borderId="6" xfId="0" applyNumberFormat="1" applyFont="1" applyFill="1" applyBorder="1" applyAlignment="1" applyProtection="1">
      <alignment vertical="center" wrapText="1"/>
    </xf>
    <xf numFmtId="164" fontId="19" fillId="0" borderId="32" xfId="0" applyNumberFormat="1" applyFont="1" applyFill="1" applyBorder="1" applyAlignment="1" applyProtection="1">
      <alignment vertical="center" wrapText="1"/>
      <protection locked="0"/>
    </xf>
    <xf numFmtId="164" fontId="19" fillId="0" borderId="53" xfId="0" applyNumberFormat="1" applyFont="1" applyFill="1" applyBorder="1" applyAlignment="1" applyProtection="1">
      <alignment vertical="center" wrapText="1"/>
      <protection locked="0"/>
    </xf>
    <xf numFmtId="164" fontId="19" fillId="0" borderId="21" xfId="0" applyNumberFormat="1" applyFont="1" applyFill="1" applyBorder="1" applyAlignment="1" applyProtection="1">
      <alignment vertical="center" wrapText="1"/>
    </xf>
    <xf numFmtId="164" fontId="19" fillId="0" borderId="29" xfId="0" applyNumberFormat="1" applyFont="1" applyFill="1" applyBorder="1" applyAlignment="1" applyProtection="1">
      <alignment vertical="center" wrapText="1"/>
    </xf>
    <xf numFmtId="0" fontId="46" fillId="0" borderId="0" xfId="0" applyFont="1" applyFill="1" applyBorder="1" applyAlignment="1" applyProtection="1">
      <alignment horizontal="center" vertical="center"/>
    </xf>
    <xf numFmtId="0" fontId="23" fillId="0" borderId="50" xfId="0" applyFont="1" applyFill="1" applyBorder="1" applyAlignment="1" applyProtection="1">
      <alignment horizontal="center" vertical="center" wrapText="1"/>
    </xf>
    <xf numFmtId="0" fontId="50" fillId="0" borderId="7" xfId="0" applyFont="1" applyFill="1" applyBorder="1" applyAlignment="1" applyProtection="1">
      <alignment horizontal="center" vertical="center" wrapText="1"/>
    </xf>
    <xf numFmtId="0" fontId="16" fillId="0" borderId="0" xfId="0" applyFont="1" applyFill="1" applyAlignment="1">
      <alignment vertical="center"/>
    </xf>
    <xf numFmtId="0" fontId="23" fillId="0" borderId="52" xfId="0" applyFont="1" applyFill="1" applyBorder="1" applyAlignment="1" applyProtection="1">
      <alignment horizontal="center" vertical="center" wrapText="1"/>
    </xf>
    <xf numFmtId="0" fontId="64" fillId="0" borderId="0" xfId="11"/>
    <xf numFmtId="0" fontId="68" fillId="0" borderId="0" xfId="11" applyFont="1"/>
    <xf numFmtId="0" fontId="64" fillId="0" borderId="0" xfId="11" applyFill="1"/>
    <xf numFmtId="0" fontId="69" fillId="0" borderId="0" xfId="11" applyFont="1" applyFill="1"/>
    <xf numFmtId="0" fontId="69" fillId="0" borderId="0" xfId="11" applyFont="1"/>
    <xf numFmtId="0" fontId="36" fillId="0" borderId="0" xfId="11" applyFont="1" applyFill="1"/>
    <xf numFmtId="0" fontId="36" fillId="0" borderId="0" xfId="11" applyFont="1"/>
    <xf numFmtId="0" fontId="23" fillId="0" borderId="16" xfId="11" applyFont="1" applyFill="1" applyBorder="1" applyAlignment="1">
      <alignment horizontal="center" vertical="top" wrapText="1"/>
    </xf>
    <xf numFmtId="0" fontId="23" fillId="0" borderId="16" xfId="11" applyFont="1" applyFill="1" applyBorder="1" applyAlignment="1">
      <alignment horizontal="center"/>
    </xf>
    <xf numFmtId="0" fontId="23" fillId="0" borderId="16" xfId="11" applyFont="1" applyBorder="1" applyAlignment="1">
      <alignment horizontal="center"/>
    </xf>
    <xf numFmtId="0" fontId="23" fillId="0" borderId="16" xfId="11" applyFont="1" applyFill="1" applyBorder="1" applyAlignment="1">
      <alignment horizontal="center" vertical="center" wrapText="1"/>
    </xf>
    <xf numFmtId="0" fontId="23" fillId="0" borderId="16" xfId="11" applyFont="1" applyBorder="1" applyAlignment="1">
      <alignment horizontal="center" vertical="center" wrapText="1"/>
    </xf>
    <xf numFmtId="0" fontId="36" fillId="0" borderId="16" xfId="11" applyFont="1" applyFill="1" applyBorder="1" applyAlignment="1">
      <alignment horizontal="center" vertical="top" wrapText="1"/>
    </xf>
    <xf numFmtId="0" fontId="36" fillId="0" borderId="16" xfId="11" applyFont="1" applyFill="1" applyBorder="1" applyAlignment="1">
      <alignment horizontal="center"/>
    </xf>
    <xf numFmtId="0" fontId="36" fillId="0" borderId="21" xfId="11" applyFont="1" applyFill="1" applyBorder="1" applyAlignment="1">
      <alignment horizontal="center" vertical="center" wrapText="1"/>
    </xf>
    <xf numFmtId="0" fontId="36" fillId="0" borderId="16" xfId="11" applyFont="1" applyFill="1" applyBorder="1" applyAlignment="1">
      <alignment horizontal="center" vertical="center" wrapText="1"/>
    </xf>
    <xf numFmtId="0" fontId="36" fillId="0" borderId="23" xfId="11" applyFont="1" applyFill="1" applyBorder="1" applyAlignment="1">
      <alignment horizontal="center"/>
    </xf>
    <xf numFmtId="166" fontId="36" fillId="0" borderId="21" xfId="13" applyNumberFormat="1" applyFont="1" applyBorder="1"/>
    <xf numFmtId="0" fontId="36" fillId="0" borderId="29" xfId="11" applyFont="1" applyFill="1" applyBorder="1" applyAlignment="1">
      <alignment horizontal="center"/>
    </xf>
    <xf numFmtId="166" fontId="36" fillId="0" borderId="29" xfId="13" applyNumberFormat="1" applyFont="1" applyBorder="1"/>
    <xf numFmtId="0" fontId="36" fillId="0" borderId="23" xfId="12" applyFont="1" applyFill="1" applyBorder="1" applyAlignment="1">
      <alignment vertical="center" wrapText="1"/>
    </xf>
    <xf numFmtId="166" fontId="36" fillId="0" borderId="23" xfId="13" applyNumberFormat="1" applyFont="1" applyBorder="1"/>
    <xf numFmtId="0" fontId="36" fillId="0" borderId="30" xfId="11" applyFont="1" applyFill="1" applyBorder="1" applyAlignment="1">
      <alignment horizontal="center"/>
    </xf>
    <xf numFmtId="166" fontId="36" fillId="0" borderId="18" xfId="13" applyNumberFormat="1" applyFont="1" applyBorder="1"/>
    <xf numFmtId="166" fontId="36" fillId="0" borderId="16" xfId="13" applyNumberFormat="1" applyFont="1" applyBorder="1"/>
    <xf numFmtId="166" fontId="36" fillId="0" borderId="25" xfId="13" applyNumberFormat="1" applyFont="1" applyBorder="1"/>
    <xf numFmtId="0" fontId="36" fillId="0" borderId="21" xfId="12" applyFont="1" applyFill="1" applyBorder="1" applyAlignment="1">
      <alignment vertical="center" wrapText="1"/>
    </xf>
    <xf numFmtId="0" fontId="36" fillId="0" borderId="29" xfId="12" applyFont="1" applyFill="1" applyBorder="1" applyAlignment="1">
      <alignment vertical="center" wrapText="1"/>
    </xf>
    <xf numFmtId="0" fontId="36" fillId="0" borderId="18" xfId="14" applyFont="1" applyFill="1" applyBorder="1" applyAlignment="1">
      <alignment vertical="center"/>
    </xf>
    <xf numFmtId="0" fontId="36" fillId="0" borderId="16" xfId="14" applyFont="1" applyFill="1" applyBorder="1" applyAlignment="1">
      <alignment vertical="center" wrapText="1"/>
    </xf>
    <xf numFmtId="0" fontId="36" fillId="0" borderId="25" xfId="11" applyFont="1" applyFill="1" applyBorder="1" applyAlignment="1">
      <alignment vertical="center"/>
    </xf>
    <xf numFmtId="0" fontId="36" fillId="0" borderId="16" xfId="11" applyFont="1" applyFill="1" applyBorder="1" applyAlignment="1">
      <alignment vertical="center"/>
    </xf>
    <xf numFmtId="49" fontId="18" fillId="0" borderId="41" xfId="7" applyNumberFormat="1" applyFont="1" applyFill="1" applyBorder="1" applyAlignment="1" applyProtection="1">
      <alignment horizontal="center" vertical="center"/>
    </xf>
    <xf numFmtId="0" fontId="49" fillId="0" borderId="51" xfId="7" applyFont="1" applyFill="1" applyBorder="1" applyAlignment="1" applyProtection="1">
      <alignment horizontal="center" vertical="center" wrapText="1"/>
    </xf>
    <xf numFmtId="170" fontId="19" fillId="0" borderId="32" xfId="7" applyNumberFormat="1" applyFont="1" applyFill="1" applyBorder="1" applyAlignment="1" applyProtection="1">
      <alignment vertical="center"/>
      <protection locked="0"/>
    </xf>
    <xf numFmtId="170" fontId="19" fillId="0" borderId="8" xfId="7" applyNumberFormat="1" applyFont="1" applyFill="1" applyBorder="1" applyAlignment="1" applyProtection="1">
      <alignment vertical="center"/>
      <protection locked="0"/>
    </xf>
    <xf numFmtId="170" fontId="18" fillId="0" borderId="8" xfId="7" applyNumberFormat="1" applyFont="1" applyFill="1" applyBorder="1" applyAlignment="1" applyProtection="1">
      <alignment vertical="center"/>
    </xf>
    <xf numFmtId="170" fontId="18" fillId="0" borderId="8" xfId="7" applyNumberFormat="1" applyFont="1" applyFill="1" applyBorder="1" applyAlignment="1" applyProtection="1">
      <alignment vertical="center"/>
      <protection locked="0"/>
    </xf>
    <xf numFmtId="170" fontId="18" fillId="0" borderId="12" xfId="7" applyNumberFormat="1" applyFont="1" applyFill="1" applyBorder="1" applyAlignment="1" applyProtection="1">
      <alignment vertical="center"/>
    </xf>
    <xf numFmtId="0" fontId="23" fillId="0" borderId="20" xfId="0" applyFont="1" applyFill="1" applyBorder="1" applyAlignment="1" applyProtection="1">
      <alignment horizontal="center" vertical="center" wrapText="1"/>
    </xf>
    <xf numFmtId="0" fontId="50" fillId="0" borderId="16" xfId="0" applyFont="1" applyFill="1" applyBorder="1" applyAlignment="1" applyProtection="1">
      <alignment horizontal="center" vertical="center" wrapText="1"/>
    </xf>
    <xf numFmtId="164" fontId="24" fillId="0" borderId="87" xfId="0" applyNumberFormat="1" applyFont="1" applyFill="1" applyBorder="1" applyAlignment="1" applyProtection="1">
      <alignment horizontal="right" vertical="center" wrapText="1"/>
      <protection locked="0"/>
    </xf>
    <xf numFmtId="164" fontId="39" fillId="0" borderId="87" xfId="0" applyNumberFormat="1" applyFont="1" applyFill="1" applyBorder="1" applyAlignment="1" applyProtection="1">
      <alignment horizontal="right" vertical="center" wrapText="1"/>
      <protection locked="0"/>
    </xf>
    <xf numFmtId="164" fontId="63" fillId="0" borderId="87" xfId="0" applyNumberFormat="1" applyFont="1" applyFill="1" applyBorder="1" applyAlignment="1" applyProtection="1">
      <alignment horizontal="right" vertical="center" wrapText="1"/>
      <protection locked="0"/>
    </xf>
    <xf numFmtId="164" fontId="25" fillId="0" borderId="87" xfId="0" applyNumberFormat="1" applyFont="1" applyFill="1" applyBorder="1" applyAlignment="1" applyProtection="1">
      <alignment horizontal="right" vertical="center" wrapText="1"/>
      <protection locked="0"/>
    </xf>
    <xf numFmtId="164" fontId="25" fillId="0" borderId="16" xfId="0" applyNumberFormat="1" applyFont="1" applyFill="1" applyBorder="1" applyAlignment="1" applyProtection="1">
      <alignment horizontal="right" vertical="center" wrapText="1"/>
    </xf>
    <xf numFmtId="0" fontId="67" fillId="0" borderId="0" xfId="11" applyFont="1" applyFill="1"/>
    <xf numFmtId="0" fontId="67" fillId="0" borderId="0" xfId="11" applyFont="1"/>
    <xf numFmtId="0" fontId="65" fillId="0" borderId="0" xfId="11" applyFont="1"/>
    <xf numFmtId="0" fontId="65" fillId="0" borderId="0" xfId="11" applyFont="1" applyAlignment="1">
      <alignment horizontal="center"/>
    </xf>
    <xf numFmtId="166" fontId="67" fillId="0" borderId="0" xfId="67" applyNumberFormat="1" applyFont="1" applyFill="1"/>
    <xf numFmtId="166" fontId="67" fillId="0" borderId="0" xfId="67" applyNumberFormat="1" applyFont="1"/>
    <xf numFmtId="0" fontId="23" fillId="0" borderId="20" xfId="11" applyFont="1" applyBorder="1" applyAlignment="1">
      <alignment horizontal="center" vertical="center" wrapText="1"/>
    </xf>
    <xf numFmtId="166" fontId="36" fillId="0" borderId="29" xfId="67" applyNumberFormat="1" applyFont="1" applyBorder="1" applyAlignment="1">
      <alignment vertical="center"/>
    </xf>
    <xf numFmtId="166" fontId="36" fillId="0" borderId="63" xfId="67" applyNumberFormat="1" applyFont="1" applyBorder="1" applyAlignment="1">
      <alignment vertical="center"/>
    </xf>
    <xf numFmtId="166" fontId="36" fillId="0" borderId="25" xfId="67" applyNumberFormat="1" applyFont="1" applyBorder="1" applyAlignment="1">
      <alignment vertical="center"/>
    </xf>
    <xf numFmtId="166" fontId="36" fillId="0" borderId="20" xfId="67" applyNumberFormat="1" applyFont="1" applyBorder="1" applyAlignment="1">
      <alignment vertical="center"/>
    </xf>
    <xf numFmtId="0" fontId="36" fillId="0" borderId="19" xfId="11" applyFont="1" applyBorder="1" applyAlignment="1">
      <alignment vertical="center"/>
    </xf>
    <xf numFmtId="0" fontId="36" fillId="0" borderId="21" xfId="11" applyFont="1" applyBorder="1" applyAlignment="1">
      <alignment vertical="center"/>
    </xf>
    <xf numFmtId="166" fontId="36" fillId="0" borderId="23" xfId="67" applyNumberFormat="1" applyFont="1" applyBorder="1" applyAlignment="1">
      <alignment vertical="center"/>
    </xf>
    <xf numFmtId="3" fontId="36" fillId="0" borderId="22" xfId="11" applyNumberFormat="1" applyFont="1" applyBorder="1" applyAlignment="1">
      <alignment vertical="center"/>
    </xf>
    <xf numFmtId="3" fontId="36" fillId="0" borderId="23" xfId="11" applyNumberFormat="1" applyFont="1" applyBorder="1" applyAlignment="1">
      <alignment vertical="center"/>
    </xf>
    <xf numFmtId="0" fontId="36" fillId="0" borderId="22" xfId="11" applyFont="1" applyBorder="1" applyAlignment="1">
      <alignment vertical="center"/>
    </xf>
    <xf numFmtId="0" fontId="36" fillId="0" borderId="23" xfId="11" applyFont="1" applyBorder="1" applyAlignment="1">
      <alignment vertical="center"/>
    </xf>
    <xf numFmtId="166" fontId="23" fillId="0" borderId="30" xfId="67" applyNumberFormat="1" applyFont="1" applyBorder="1" applyAlignment="1">
      <alignment vertical="center"/>
    </xf>
    <xf numFmtId="166" fontId="23" fillId="0" borderId="23" xfId="67" applyNumberFormat="1" applyFont="1" applyBorder="1" applyAlignment="1">
      <alignment vertical="center"/>
    </xf>
    <xf numFmtId="0" fontId="36" fillId="0" borderId="66" xfId="11" applyFont="1" applyBorder="1" applyAlignment="1">
      <alignment vertical="center"/>
    </xf>
    <xf numFmtId="0" fontId="36" fillId="0" borderId="30" xfId="11" applyFont="1" applyBorder="1" applyAlignment="1">
      <alignment vertical="center"/>
    </xf>
    <xf numFmtId="166" fontId="23" fillId="0" borderId="16" xfId="67" applyNumberFormat="1" applyFont="1" applyBorder="1" applyAlignment="1">
      <alignment vertical="center"/>
    </xf>
    <xf numFmtId="0" fontId="36" fillId="0" borderId="16" xfId="11" applyFont="1" applyBorder="1" applyAlignment="1">
      <alignment vertical="center"/>
    </xf>
    <xf numFmtId="166" fontId="23" fillId="0" borderId="25" xfId="67" applyNumberFormat="1" applyFont="1" applyBorder="1" applyAlignment="1">
      <alignment vertical="center"/>
    </xf>
    <xf numFmtId="166" fontId="23" fillId="0" borderId="29" xfId="67" applyNumberFormat="1" applyFont="1" applyBorder="1" applyAlignment="1">
      <alignment vertical="center"/>
    </xf>
    <xf numFmtId="166" fontId="23" fillId="0" borderId="63" xfId="67" applyNumberFormat="1" applyFont="1" applyBorder="1" applyAlignment="1">
      <alignment vertical="center"/>
    </xf>
    <xf numFmtId="0" fontId="27" fillId="0" borderId="28" xfId="0" applyFont="1" applyFill="1" applyBorder="1" applyAlignment="1">
      <alignment horizontal="right" vertical="center" indent="1"/>
    </xf>
    <xf numFmtId="3" fontId="27" fillId="0" borderId="59" xfId="0" applyNumberFormat="1" applyFont="1" applyFill="1" applyBorder="1" applyAlignment="1" applyProtection="1">
      <alignment horizontal="right" vertical="center"/>
      <protection locked="0"/>
    </xf>
    <xf numFmtId="0" fontId="27" fillId="0" borderId="33" xfId="0" applyFont="1" applyFill="1" applyBorder="1" applyAlignment="1" applyProtection="1">
      <alignment horizontal="left" vertical="center" indent="1"/>
      <protection locked="0"/>
    </xf>
    <xf numFmtId="3" fontId="27" fillId="0" borderId="48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Fill="1" applyBorder="1"/>
    <xf numFmtId="0" fontId="29" fillId="0" borderId="1" xfId="0" applyFont="1" applyFill="1" applyBorder="1"/>
    <xf numFmtId="0" fontId="0" fillId="0" borderId="3" xfId="0" applyFill="1" applyBorder="1"/>
    <xf numFmtId="0" fontId="31" fillId="0" borderId="0" xfId="0" applyFont="1" applyFill="1" applyAlignment="1">
      <alignment horizontal="right"/>
    </xf>
    <xf numFmtId="0" fontId="36" fillId="0" borderId="23" xfId="11" applyFont="1" applyFill="1" applyBorder="1" applyAlignment="1">
      <alignment horizontal="center" vertical="center"/>
    </xf>
    <xf numFmtId="0" fontId="36" fillId="0" borderId="29" xfId="11" applyFont="1" applyFill="1" applyBorder="1" applyAlignment="1">
      <alignment horizontal="center" vertical="center"/>
    </xf>
    <xf numFmtId="0" fontId="36" fillId="0" borderId="30" xfId="11" applyFont="1" applyFill="1" applyBorder="1" applyAlignment="1">
      <alignment horizontal="center" vertical="center"/>
    </xf>
    <xf numFmtId="0" fontId="36" fillId="0" borderId="16" xfId="11" applyFont="1" applyFill="1" applyBorder="1" applyAlignment="1">
      <alignment horizontal="center" vertical="center"/>
    </xf>
    <xf numFmtId="0" fontId="8" fillId="0" borderId="26" xfId="0" applyFont="1" applyFill="1" applyBorder="1" applyAlignment="1" applyProtection="1">
      <alignment horizontal="center" vertical="center" wrapText="1"/>
    </xf>
    <xf numFmtId="0" fontId="8" fillId="0" borderId="51" xfId="0" applyFont="1" applyFill="1" applyBorder="1" applyAlignment="1" applyProtection="1">
      <alignment horizontal="center" vertical="center" wrapText="1"/>
    </xf>
    <xf numFmtId="164" fontId="26" fillId="0" borderId="27" xfId="0" applyNumberFormat="1" applyFont="1" applyFill="1" applyBorder="1" applyAlignment="1" applyProtection="1">
      <alignment horizontal="right" vertical="center" wrapText="1" indent="1"/>
    </xf>
    <xf numFmtId="164" fontId="26" fillId="0" borderId="14" xfId="0" applyNumberFormat="1" applyFont="1" applyFill="1" applyBorder="1" applyAlignment="1" applyProtection="1">
      <alignment horizontal="right" vertical="center" wrapText="1" indent="1"/>
    </xf>
    <xf numFmtId="164" fontId="26" fillId="0" borderId="36" xfId="0" applyNumberFormat="1" applyFont="1" applyFill="1" applyBorder="1" applyAlignment="1" applyProtection="1">
      <alignment horizontal="right" vertical="center" wrapText="1" indent="1"/>
    </xf>
    <xf numFmtId="164" fontId="26" fillId="0" borderId="51" xfId="0" applyNumberFormat="1" applyFont="1" applyFill="1" applyBorder="1" applyAlignment="1" applyProtection="1">
      <alignment horizontal="right" vertical="center" wrapText="1" indent="1"/>
    </xf>
    <xf numFmtId="164" fontId="26" fillId="0" borderId="1" xfId="0" applyNumberFormat="1" applyFont="1" applyFill="1" applyBorder="1" applyAlignment="1" applyProtection="1">
      <alignment horizontal="right" vertical="center" wrapText="1" indent="1"/>
    </xf>
    <xf numFmtId="164" fontId="27" fillId="0" borderId="27" xfId="0" applyNumberFormat="1" applyFont="1" applyFill="1" applyBorder="1" applyAlignment="1" applyProtection="1">
      <alignment horizontal="right" vertical="center" wrapText="1" indent="1"/>
    </xf>
    <xf numFmtId="164" fontId="27" fillId="0" borderId="14" xfId="0" applyNumberFormat="1" applyFont="1" applyFill="1" applyBorder="1" applyAlignment="1" applyProtection="1">
      <alignment horizontal="right" vertical="center" wrapText="1" indent="1"/>
    </xf>
    <xf numFmtId="164" fontId="27" fillId="0" borderId="1" xfId="0" applyNumberFormat="1" applyFont="1" applyFill="1" applyBorder="1" applyAlignment="1" applyProtection="1">
      <alignment horizontal="right" vertical="center" wrapText="1" indent="1"/>
    </xf>
    <xf numFmtId="164" fontId="27" fillId="0" borderId="0" xfId="0" applyNumberFormat="1" applyFont="1" applyFill="1" applyBorder="1" applyAlignment="1" applyProtection="1">
      <alignment horizontal="right" vertical="center" wrapText="1" indent="1"/>
    </xf>
    <xf numFmtId="164" fontId="27" fillId="0" borderId="33" xfId="0" applyNumberFormat="1" applyFont="1" applyFill="1" applyBorder="1" applyAlignment="1" applyProtection="1">
      <alignment horizontal="right" vertical="center" wrapText="1" indent="1"/>
    </xf>
    <xf numFmtId="164" fontId="27" fillId="0" borderId="32" xfId="0" applyNumberFormat="1" applyFont="1" applyFill="1" applyBorder="1" applyAlignment="1" applyProtection="1">
      <alignment horizontal="right" vertical="center" wrapText="1" indent="1"/>
    </xf>
    <xf numFmtId="164" fontId="27" fillId="0" borderId="53" xfId="0" applyNumberFormat="1" applyFont="1" applyFill="1" applyBorder="1" applyAlignment="1" applyProtection="1">
      <alignment horizontal="right" vertical="center" wrapText="1" indent="1"/>
    </xf>
    <xf numFmtId="164" fontId="27" fillId="0" borderId="8" xfId="0" applyNumberFormat="1" applyFont="1" applyFill="1" applyBorder="1" applyAlignment="1" applyProtection="1">
      <alignment horizontal="right" vertical="center" wrapText="1" indent="1"/>
    </xf>
    <xf numFmtId="49" fontId="27" fillId="0" borderId="46" xfId="0" applyNumberFormat="1" applyFont="1" applyFill="1" applyBorder="1" applyAlignment="1" applyProtection="1">
      <alignment horizontal="center" vertical="center" wrapText="1"/>
    </xf>
    <xf numFmtId="0" fontId="19" fillId="0" borderId="11" xfId="6" applyFont="1" applyFill="1" applyBorder="1" applyAlignment="1" applyProtection="1">
      <alignment horizontal="left" vertical="center" wrapText="1" indent="1"/>
    </xf>
    <xf numFmtId="164" fontId="18" fillId="0" borderId="57" xfId="0" applyNumberFormat="1" applyFont="1" applyFill="1" applyBorder="1" applyAlignment="1" applyProtection="1">
      <alignment horizontal="right" vertical="center" wrapText="1" indent="1"/>
    </xf>
    <xf numFmtId="164" fontId="18" fillId="0" borderId="71" xfId="0" applyNumberFormat="1" applyFont="1" applyFill="1" applyBorder="1" applyAlignment="1" applyProtection="1">
      <alignment horizontal="right" vertical="center" wrapText="1" indent="1"/>
    </xf>
    <xf numFmtId="49" fontId="27" fillId="0" borderId="4" xfId="0" applyNumberFormat="1" applyFont="1" applyFill="1" applyBorder="1" applyAlignment="1" applyProtection="1">
      <alignment horizontal="center" vertical="center" wrapText="1"/>
    </xf>
    <xf numFmtId="0" fontId="27" fillId="0" borderId="9" xfId="6" applyFont="1" applyFill="1" applyBorder="1" applyAlignment="1" applyProtection="1">
      <alignment horizontal="left" vertical="center" wrapText="1" indent="1"/>
    </xf>
    <xf numFmtId="164" fontId="26" fillId="0" borderId="2" xfId="0" applyNumberFormat="1" applyFont="1" applyFill="1" applyBorder="1" applyAlignment="1" applyProtection="1">
      <alignment horizontal="right" vertical="center" wrapText="1" indent="1"/>
    </xf>
    <xf numFmtId="164" fontId="27" fillId="0" borderId="2" xfId="0" applyNumberFormat="1" applyFont="1" applyFill="1" applyBorder="1" applyAlignment="1" applyProtection="1">
      <alignment horizontal="right" vertical="center" wrapText="1" indent="1"/>
    </xf>
    <xf numFmtId="0" fontId="35" fillId="0" borderId="71" xfId="0" applyFont="1" applyBorder="1" applyAlignment="1" applyProtection="1">
      <alignment horizontal="left" wrapText="1" indent="1"/>
    </xf>
    <xf numFmtId="0" fontId="27" fillId="0" borderId="32" xfId="6" applyFont="1" applyFill="1" applyBorder="1" applyAlignment="1" applyProtection="1">
      <alignment horizontal="left" vertical="center" wrapText="1" indent="1"/>
    </xf>
    <xf numFmtId="164" fontId="27" fillId="0" borderId="32" xfId="0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89" xfId="0" applyNumberFormat="1" applyFont="1" applyFill="1" applyBorder="1" applyAlignment="1" applyProtection="1">
      <alignment horizontal="right" vertical="center" wrapText="1" indent="1"/>
    </xf>
    <xf numFmtId="164" fontId="27" fillId="0" borderId="11" xfId="0" applyNumberFormat="1" applyFont="1" applyFill="1" applyBorder="1" applyAlignment="1" applyProtection="1">
      <alignment horizontal="right" vertical="center" wrapText="1" indent="1"/>
    </xf>
    <xf numFmtId="164" fontId="27" fillId="0" borderId="14" xfId="0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10" xfId="0" applyNumberFormat="1" applyFont="1" applyFill="1" applyBorder="1" applyAlignment="1" applyProtection="1">
      <alignment horizontal="right" vertical="center" wrapText="1" indent="1"/>
    </xf>
    <xf numFmtId="0" fontId="26" fillId="0" borderId="50" xfId="0" applyFont="1" applyFill="1" applyBorder="1" applyAlignment="1" applyProtection="1">
      <alignment horizontal="center" vertical="center" wrapText="1"/>
    </xf>
    <xf numFmtId="0" fontId="26" fillId="0" borderId="51" xfId="6" applyFont="1" applyFill="1" applyBorder="1" applyAlignment="1" applyProtection="1">
      <alignment horizontal="left" vertical="center" wrapText="1" indent="1"/>
    </xf>
    <xf numFmtId="0" fontId="25" fillId="0" borderId="50" xfId="0" applyFont="1" applyBorder="1" applyAlignment="1" applyProtection="1">
      <alignment horizontal="center" vertical="center" wrapText="1"/>
    </xf>
    <xf numFmtId="164" fontId="26" fillId="0" borderId="32" xfId="0" applyNumberFormat="1" applyFont="1" applyFill="1" applyBorder="1" applyAlignment="1" applyProtection="1">
      <alignment horizontal="right" vertical="center" wrapText="1" indent="1"/>
    </xf>
    <xf numFmtId="164" fontId="27" fillId="0" borderId="44" xfId="0" applyNumberFormat="1" applyFont="1" applyFill="1" applyBorder="1" applyAlignment="1" applyProtection="1">
      <alignment horizontal="right" vertical="center" wrapText="1" indent="1"/>
    </xf>
    <xf numFmtId="164" fontId="27" fillId="0" borderId="0" xfId="6" applyNumberFormat="1" applyFont="1" applyFill="1" applyBorder="1" applyAlignment="1" applyProtection="1">
      <alignment horizontal="right" vertical="center" wrapText="1" indent="1"/>
    </xf>
    <xf numFmtId="164" fontId="27" fillId="0" borderId="14" xfId="6" applyNumberFormat="1" applyFont="1" applyFill="1" applyBorder="1" applyAlignment="1" applyProtection="1">
      <alignment horizontal="right" vertical="center" wrapText="1" indent="1"/>
    </xf>
    <xf numFmtId="164" fontId="18" fillId="0" borderId="36" xfId="6" applyNumberFormat="1" applyFont="1" applyFill="1" applyBorder="1" applyAlignment="1" applyProtection="1">
      <alignment horizontal="right" vertical="center" wrapText="1" indent="1"/>
    </xf>
    <xf numFmtId="164" fontId="27" fillId="0" borderId="1" xfId="6" applyNumberFormat="1" applyFont="1" applyFill="1" applyBorder="1" applyAlignment="1" applyProtection="1">
      <alignment horizontal="right" vertical="center" wrapText="1" indent="1"/>
    </xf>
    <xf numFmtId="164" fontId="27" fillId="0" borderId="88" xfId="6" applyNumberFormat="1" applyFont="1" applyFill="1" applyBorder="1" applyAlignment="1" applyProtection="1">
      <alignment horizontal="right" vertical="center" wrapText="1" indent="1"/>
    </xf>
    <xf numFmtId="164" fontId="27" fillId="0" borderId="33" xfId="6" applyNumberFormat="1" applyFont="1" applyFill="1" applyBorder="1" applyAlignment="1" applyProtection="1">
      <alignment horizontal="right" vertical="center" wrapText="1" indent="1"/>
    </xf>
    <xf numFmtId="164" fontId="18" fillId="0" borderId="59" xfId="6" applyNumberFormat="1" applyFont="1" applyFill="1" applyBorder="1" applyAlignment="1" applyProtection="1">
      <alignment horizontal="right" vertical="center" wrapText="1" indent="1"/>
    </xf>
    <xf numFmtId="164" fontId="18" fillId="0" borderId="1" xfId="6" applyNumberFormat="1" applyFont="1" applyFill="1" applyBorder="1" applyAlignment="1" applyProtection="1">
      <alignment horizontal="right" vertical="center" wrapText="1" indent="1"/>
    </xf>
    <xf numFmtId="164" fontId="18" fillId="0" borderId="33" xfId="6" applyNumberFormat="1" applyFont="1" applyFill="1" applyBorder="1" applyAlignment="1" applyProtection="1">
      <alignment horizontal="right" vertical="center" wrapText="1" indent="1"/>
    </xf>
    <xf numFmtId="164" fontId="19" fillId="0" borderId="14" xfId="6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0" xfId="6" applyNumberFormat="1" applyFont="1" applyFill="1" applyBorder="1" applyAlignment="1" applyProtection="1">
      <alignment horizontal="right" vertical="center" wrapText="1" indent="1"/>
    </xf>
    <xf numFmtId="164" fontId="27" fillId="0" borderId="14" xfId="6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14" xfId="6" applyNumberFormat="1" applyFont="1" applyFill="1" applyBorder="1" applyAlignment="1" applyProtection="1">
      <alignment horizontal="right" vertical="center" wrapText="1" indent="1"/>
    </xf>
    <xf numFmtId="0" fontId="19" fillId="0" borderId="14" xfId="6" applyFont="1" applyFill="1" applyBorder="1" applyAlignment="1" applyProtection="1">
      <alignment horizontal="left" vertical="center" wrapText="1" indent="1"/>
    </xf>
    <xf numFmtId="0" fontId="19" fillId="0" borderId="75" xfId="6" applyFont="1" applyFill="1" applyBorder="1" applyAlignment="1" applyProtection="1">
      <alignment horizontal="left" vertical="center" wrapText="1" indent="1"/>
    </xf>
    <xf numFmtId="0" fontId="19" fillId="0" borderId="14" xfId="6" applyFont="1" applyFill="1" applyBorder="1" applyAlignment="1" applyProtection="1">
      <alignment horizontal="left" indent="6"/>
    </xf>
    <xf numFmtId="0" fontId="19" fillId="0" borderId="14" xfId="6" applyFont="1" applyFill="1" applyBorder="1" applyAlignment="1" applyProtection="1">
      <alignment horizontal="left" vertical="center" wrapText="1" indent="6"/>
    </xf>
    <xf numFmtId="0" fontId="19" fillId="0" borderId="15" xfId="6" applyFont="1" applyFill="1" applyBorder="1" applyAlignment="1" applyProtection="1">
      <alignment horizontal="left" vertical="center" wrapText="1" indent="6"/>
    </xf>
    <xf numFmtId="0" fontId="19" fillId="0" borderId="88" xfId="6" applyFont="1" applyFill="1" applyBorder="1" applyAlignment="1" applyProtection="1">
      <alignment horizontal="left" vertical="center" wrapText="1" indent="1"/>
    </xf>
    <xf numFmtId="0" fontId="19" fillId="0" borderId="15" xfId="6" applyFont="1" applyFill="1" applyBorder="1" applyAlignment="1" applyProtection="1">
      <alignment horizontal="left" vertical="center" wrapText="1" indent="1"/>
    </xf>
    <xf numFmtId="164" fontId="27" fillId="0" borderId="44" xfId="6" applyNumberFormat="1" applyFont="1" applyFill="1" applyBorder="1" applyAlignment="1" applyProtection="1">
      <alignment horizontal="right" vertical="center" wrapText="1" indent="1"/>
    </xf>
    <xf numFmtId="164" fontId="18" fillId="0" borderId="45" xfId="6" applyNumberFormat="1" applyFont="1" applyFill="1" applyBorder="1" applyAlignment="1" applyProtection="1">
      <alignment horizontal="right" vertical="center" wrapText="1" indent="1"/>
    </xf>
    <xf numFmtId="164" fontId="19" fillId="0" borderId="75" xfId="6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45" xfId="6" applyNumberFormat="1" applyFont="1" applyFill="1" applyBorder="1" applyAlignment="1" applyProtection="1">
      <alignment horizontal="right" vertical="center" wrapText="1" indent="1"/>
    </xf>
    <xf numFmtId="164" fontId="25" fillId="0" borderId="45" xfId="0" applyNumberFormat="1" applyFont="1" applyBorder="1" applyAlignment="1" applyProtection="1">
      <alignment horizontal="right" vertical="center" wrapText="1" indent="1"/>
    </xf>
    <xf numFmtId="164" fontId="23" fillId="0" borderId="45" xfId="0" quotePrefix="1" applyNumberFormat="1" applyFont="1" applyBorder="1" applyAlignment="1" applyProtection="1">
      <alignment horizontal="right" vertical="center" wrapText="1" indent="1"/>
    </xf>
    <xf numFmtId="164" fontId="27" fillId="0" borderId="2" xfId="6" applyNumberFormat="1" applyFont="1" applyFill="1" applyBorder="1" applyAlignment="1" applyProtection="1">
      <alignment horizontal="right" vertical="center" wrapText="1" indent="1"/>
    </xf>
    <xf numFmtId="164" fontId="18" fillId="0" borderId="88" xfId="6" applyNumberFormat="1" applyFont="1" applyFill="1" applyBorder="1" applyAlignment="1" applyProtection="1">
      <alignment horizontal="right" vertical="center" wrapText="1" indent="1"/>
    </xf>
    <xf numFmtId="164" fontId="18" fillId="0" borderId="15" xfId="6" applyNumberFormat="1" applyFont="1" applyFill="1" applyBorder="1" applyAlignment="1" applyProtection="1">
      <alignment horizontal="right" vertical="center" wrapText="1" indent="1"/>
    </xf>
    <xf numFmtId="164" fontId="18" fillId="0" borderId="2" xfId="6" applyNumberFormat="1" applyFont="1" applyFill="1" applyBorder="1" applyAlignment="1" applyProtection="1">
      <alignment horizontal="right" vertical="center" wrapText="1" indent="1"/>
    </xf>
    <xf numFmtId="164" fontId="19" fillId="0" borderId="90" xfId="6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77" xfId="6" applyNumberFormat="1" applyFont="1" applyFill="1" applyBorder="1" applyAlignment="1" applyProtection="1">
      <alignment horizontal="right" vertical="center" wrapText="1" indent="1"/>
      <protection locked="0"/>
    </xf>
    <xf numFmtId="0" fontId="23" fillId="0" borderId="5" xfId="0" applyFont="1" applyBorder="1" applyAlignment="1" applyProtection="1">
      <alignment horizontal="left" vertical="center" wrapText="1" indent="1"/>
    </xf>
    <xf numFmtId="164" fontId="18" fillId="0" borderId="60" xfId="6" applyNumberFormat="1" applyFont="1" applyFill="1" applyBorder="1" applyAlignment="1" applyProtection="1">
      <alignment horizontal="right" vertical="center" wrapText="1" indent="1"/>
    </xf>
    <xf numFmtId="164" fontId="27" fillId="0" borderId="27" xfId="6" applyNumberFormat="1" applyFont="1" applyFill="1" applyBorder="1" applyAlignment="1" applyProtection="1">
      <alignment horizontal="right" vertical="center" wrapText="1" indent="1"/>
    </xf>
    <xf numFmtId="164" fontId="27" fillId="0" borderId="15" xfId="6" applyNumberFormat="1" applyFont="1" applyFill="1" applyBorder="1" applyAlignment="1" applyProtection="1">
      <alignment horizontal="right" vertical="center" wrapText="1" indent="1"/>
    </xf>
    <xf numFmtId="164" fontId="27" fillId="0" borderId="10" xfId="6" applyNumberFormat="1" applyFont="1" applyFill="1" applyBorder="1" applyAlignment="1" applyProtection="1">
      <alignment horizontal="right" vertical="center" wrapText="1" indent="1"/>
    </xf>
    <xf numFmtId="164" fontId="18" fillId="0" borderId="57" xfId="6" applyNumberFormat="1" applyFont="1" applyFill="1" applyBorder="1" applyAlignment="1" applyProtection="1">
      <alignment horizontal="right" vertical="center" wrapText="1" indent="1"/>
    </xf>
    <xf numFmtId="0" fontId="18" fillId="0" borderId="51" xfId="6" applyFont="1" applyFill="1" applyBorder="1" applyAlignment="1" applyProtection="1">
      <alignment horizontal="left" vertical="center" wrapText="1" indent="1"/>
    </xf>
    <xf numFmtId="0" fontId="18" fillId="0" borderId="61" xfId="6" applyFont="1" applyFill="1" applyBorder="1" applyAlignment="1" applyProtection="1">
      <alignment horizontal="left" vertical="center" wrapText="1" indent="1"/>
    </xf>
    <xf numFmtId="164" fontId="18" fillId="0" borderId="64" xfId="6" applyNumberFormat="1" applyFont="1" applyFill="1" applyBorder="1" applyAlignment="1" applyProtection="1">
      <alignment horizontal="right" vertical="center" wrapText="1" indent="1"/>
    </xf>
    <xf numFmtId="0" fontId="24" fillId="0" borderId="32" xfId="0" applyFont="1" applyBorder="1" applyAlignment="1" applyProtection="1">
      <alignment horizontal="left" wrapText="1" indent="1"/>
    </xf>
    <xf numFmtId="164" fontId="27" fillId="0" borderId="32" xfId="6" applyNumberFormat="1" applyFont="1" applyFill="1" applyBorder="1" applyAlignment="1" applyProtection="1">
      <alignment horizontal="right" vertical="center" wrapText="1" indent="1"/>
    </xf>
    <xf numFmtId="0" fontId="24" fillId="0" borderId="11" xfId="0" applyFont="1" applyBorder="1" applyAlignment="1" applyProtection="1">
      <alignment horizontal="left" wrapText="1" indent="1"/>
    </xf>
    <xf numFmtId="164" fontId="27" fillId="0" borderId="11" xfId="6" applyNumberFormat="1" applyFont="1" applyFill="1" applyBorder="1" applyAlignment="1" applyProtection="1">
      <alignment horizontal="right" vertical="center" wrapText="1" indent="1"/>
    </xf>
    <xf numFmtId="0" fontId="18" fillId="0" borderId="57" xfId="6" applyFont="1" applyFill="1" applyBorder="1" applyAlignment="1" applyProtection="1">
      <alignment horizontal="left" vertical="center" wrapText="1" indent="1"/>
    </xf>
    <xf numFmtId="0" fontId="25" fillId="0" borderId="50" xfId="0" applyFont="1" applyBorder="1" applyAlignment="1" applyProtection="1">
      <alignment vertical="center" wrapText="1"/>
    </xf>
    <xf numFmtId="0" fontId="25" fillId="0" borderId="51" xfId="0" applyFont="1" applyBorder="1" applyAlignment="1" applyProtection="1">
      <alignment horizontal="left" vertical="center" wrapText="1" indent="1"/>
    </xf>
    <xf numFmtId="0" fontId="24" fillId="0" borderId="11" xfId="0" applyFont="1" applyBorder="1" applyAlignment="1" applyProtection="1">
      <alignment vertical="center" wrapText="1"/>
    </xf>
    <xf numFmtId="164" fontId="27" fillId="0" borderId="11" xfId="6" applyNumberFormat="1" applyFont="1" applyFill="1" applyBorder="1" applyAlignment="1" applyProtection="1">
      <alignment horizontal="right" vertical="center" wrapText="1" indent="1"/>
      <protection locked="0"/>
    </xf>
    <xf numFmtId="164" fontId="25" fillId="0" borderId="57" xfId="0" applyNumberFormat="1" applyFont="1" applyBorder="1" applyAlignment="1" applyProtection="1">
      <alignment horizontal="right" vertical="center" wrapText="1" indent="1"/>
    </xf>
    <xf numFmtId="0" fontId="26" fillId="0" borderId="57" xfId="6" applyFont="1" applyFill="1" applyBorder="1" applyAlignment="1" applyProtection="1">
      <alignment horizontal="left" vertical="center" wrapText="1" indent="1"/>
    </xf>
    <xf numFmtId="49" fontId="19" fillId="0" borderId="61" xfId="6" applyNumberFormat="1" applyFont="1" applyFill="1" applyBorder="1" applyAlignment="1" applyProtection="1">
      <alignment horizontal="left" vertical="center" wrapText="1" indent="1"/>
    </xf>
    <xf numFmtId="0" fontId="19" fillId="0" borderId="57" xfId="6" applyFont="1" applyFill="1" applyBorder="1" applyAlignment="1" applyProtection="1">
      <alignment horizontal="left" vertical="center" wrapText="1" indent="1"/>
    </xf>
    <xf numFmtId="164" fontId="18" fillId="0" borderId="32" xfId="6" applyNumberFormat="1" applyFont="1" applyFill="1" applyBorder="1" applyAlignment="1" applyProtection="1">
      <alignment horizontal="right" vertical="center" wrapText="1" indent="1"/>
    </xf>
    <xf numFmtId="164" fontId="18" fillId="0" borderId="11" xfId="6" applyNumberFormat="1" applyFont="1" applyFill="1" applyBorder="1" applyAlignment="1" applyProtection="1">
      <alignment horizontal="right" vertical="center" wrapText="1" indent="1"/>
    </xf>
    <xf numFmtId="0" fontId="19" fillId="0" borderId="9" xfId="6" applyFont="1" applyFill="1" applyBorder="1" applyAlignment="1" applyProtection="1">
      <alignment horizontal="left" vertical="center" wrapText="1" indent="6"/>
    </xf>
    <xf numFmtId="164" fontId="27" fillId="0" borderId="9" xfId="6" applyNumberFormat="1" applyFont="1" applyFill="1" applyBorder="1" applyAlignment="1" applyProtection="1">
      <alignment horizontal="right" vertical="center" wrapText="1" indent="1"/>
    </xf>
    <xf numFmtId="164" fontId="19" fillId="0" borderId="88" xfId="6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10" xfId="6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65" xfId="6" applyNumberFormat="1" applyFont="1" applyFill="1" applyBorder="1" applyAlignment="1" applyProtection="1">
      <alignment horizontal="right" vertical="center" wrapText="1" indent="1"/>
      <protection locked="0"/>
    </xf>
    <xf numFmtId="0" fontId="19" fillId="0" borderId="41" xfId="6" applyFont="1" applyFill="1" applyBorder="1" applyAlignment="1" applyProtection="1">
      <alignment horizontal="left" vertical="center" wrapText="1" indent="6"/>
    </xf>
    <xf numFmtId="0" fontId="18" fillId="0" borderId="26" xfId="6" applyFont="1" applyFill="1" applyBorder="1" applyAlignment="1" applyProtection="1">
      <alignment horizontal="left" vertical="center" wrapText="1" indent="1"/>
    </xf>
    <xf numFmtId="164" fontId="19" fillId="0" borderId="0" xfId="6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9" xfId="6" applyNumberFormat="1" applyFont="1" applyFill="1" applyBorder="1" applyAlignment="1" applyProtection="1">
      <alignment horizontal="right" vertical="center" wrapText="1" indent="1"/>
      <protection locked="0"/>
    </xf>
    <xf numFmtId="0" fontId="18" fillId="0" borderId="7" xfId="6" applyFont="1" applyFill="1" applyBorder="1" applyAlignment="1" applyProtection="1">
      <alignment vertical="center" wrapText="1"/>
    </xf>
    <xf numFmtId="164" fontId="19" fillId="0" borderId="39" xfId="6" applyNumberFormat="1" applyFont="1" applyFill="1" applyBorder="1" applyAlignment="1" applyProtection="1">
      <alignment horizontal="right" vertical="center" wrapText="1" indent="1"/>
      <protection locked="0"/>
    </xf>
    <xf numFmtId="0" fontId="18" fillId="0" borderId="51" xfId="6" applyFont="1" applyFill="1" applyBorder="1" applyAlignment="1" applyProtection="1">
      <alignment horizontal="center" vertical="center" wrapText="1"/>
    </xf>
    <xf numFmtId="0" fontId="18" fillId="0" borderId="58" xfId="6" applyFont="1" applyFill="1" applyBorder="1" applyAlignment="1" applyProtection="1">
      <alignment horizontal="center" vertical="center" wrapText="1"/>
    </xf>
    <xf numFmtId="164" fontId="27" fillId="0" borderId="56" xfId="6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51" xfId="6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52" xfId="6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88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59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1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Fill="1" applyAlignment="1">
      <alignment textRotation="180"/>
    </xf>
    <xf numFmtId="49" fontId="19" fillId="0" borderId="49" xfId="6" applyNumberFormat="1" applyFont="1" applyFill="1" applyBorder="1" applyAlignment="1" applyProtection="1">
      <alignment horizontal="left" vertical="center" wrapText="1" indent="1"/>
    </xf>
    <xf numFmtId="164" fontId="18" fillId="0" borderId="16" xfId="0" applyNumberFormat="1" applyFont="1" applyFill="1" applyBorder="1" applyAlignment="1">
      <alignment horizontal="center" vertical="center" wrapText="1"/>
    </xf>
    <xf numFmtId="164" fontId="18" fillId="0" borderId="16" xfId="0" applyNumberFormat="1" applyFont="1" applyFill="1" applyBorder="1" applyAlignment="1">
      <alignment horizontal="center" vertical="center"/>
    </xf>
    <xf numFmtId="170" fontId="19" fillId="0" borderId="52" xfId="7" applyNumberFormat="1" applyFont="1" applyFill="1" applyBorder="1" applyAlignment="1" applyProtection="1">
      <alignment vertical="center"/>
      <protection locked="0"/>
    </xf>
    <xf numFmtId="170" fontId="19" fillId="0" borderId="48" xfId="7" applyNumberFormat="1" applyFont="1" applyFill="1" applyBorder="1" applyAlignment="1" applyProtection="1">
      <alignment vertical="center"/>
      <protection locked="0"/>
    </xf>
    <xf numFmtId="1" fontId="29" fillId="2" borderId="9" xfId="0" applyNumberFormat="1" applyFont="1" applyFill="1" applyBorder="1" applyAlignment="1" applyProtection="1">
      <alignment horizontal="center" vertical="center" wrapText="1"/>
    </xf>
    <xf numFmtId="49" fontId="14" fillId="0" borderId="38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88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4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32" xfId="10" applyNumberFormat="1" applyFont="1" applyFill="1" applyBorder="1" applyAlignment="1" applyProtection="1">
      <alignment horizontal="center" vertical="center" wrapText="1"/>
      <protection locked="0"/>
    </xf>
    <xf numFmtId="3" fontId="14" fillId="0" borderId="33" xfId="10" applyNumberFormat="1" applyFont="1" applyFill="1" applyBorder="1" applyAlignment="1" applyProtection="1">
      <alignment horizontal="center" vertical="center" wrapText="1"/>
      <protection locked="0"/>
    </xf>
    <xf numFmtId="3" fontId="14" fillId="0" borderId="1" xfId="10" applyNumberFormat="1" applyFont="1" applyFill="1" applyBorder="1" applyAlignment="1" applyProtection="1">
      <alignment horizontal="center" vertical="center" wrapText="1"/>
      <protection locked="0"/>
    </xf>
    <xf numFmtId="3" fontId="14" fillId="0" borderId="77" xfId="10" applyNumberFormat="1" applyFont="1" applyFill="1" applyBorder="1" applyAlignment="1" applyProtection="1">
      <alignment horizontal="center" vertical="center" wrapText="1"/>
      <protection locked="0"/>
    </xf>
    <xf numFmtId="3" fontId="14" fillId="0" borderId="75" xfId="10" applyNumberFormat="1" applyFont="1" applyFill="1" applyBorder="1" applyAlignment="1" applyProtection="1">
      <alignment horizontal="center" vertical="center" wrapText="1"/>
      <protection locked="0"/>
    </xf>
    <xf numFmtId="164" fontId="18" fillId="0" borderId="16" xfId="0" applyNumberFormat="1" applyFont="1" applyFill="1" applyBorder="1" applyAlignment="1">
      <alignment horizontal="center" vertical="center"/>
    </xf>
    <xf numFmtId="164" fontId="18" fillId="0" borderId="16" xfId="0" applyNumberFormat="1" applyFont="1" applyFill="1" applyBorder="1" applyAlignment="1">
      <alignment horizontal="center" vertical="center" wrapText="1"/>
    </xf>
    <xf numFmtId="0" fontId="23" fillId="0" borderId="26" xfId="0" applyFont="1" applyFill="1" applyBorder="1" applyAlignment="1" applyProtection="1">
      <alignment vertical="center" wrapText="1"/>
    </xf>
    <xf numFmtId="164" fontId="24" fillId="0" borderId="91" xfId="0" applyNumberFormat="1" applyFont="1" applyFill="1" applyBorder="1" applyAlignment="1" applyProtection="1">
      <alignment horizontal="right" vertical="center" wrapText="1"/>
      <protection locked="0"/>
    </xf>
    <xf numFmtId="164" fontId="63" fillId="0" borderId="18" xfId="0" applyNumberFormat="1" applyFont="1" applyFill="1" applyBorder="1" applyAlignment="1" applyProtection="1">
      <alignment horizontal="right" vertical="center" wrapText="1"/>
      <protection locked="0"/>
    </xf>
    <xf numFmtId="164" fontId="24" fillId="0" borderId="6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92" xfId="0" applyFill="1" applyBorder="1"/>
    <xf numFmtId="164" fontId="63" fillId="0" borderId="93" xfId="0" applyNumberFormat="1" applyFont="1" applyFill="1" applyBorder="1" applyAlignment="1" applyProtection="1">
      <alignment horizontal="right" vertical="center" wrapText="1"/>
      <protection locked="0"/>
    </xf>
    <xf numFmtId="164" fontId="63" fillId="0" borderId="92" xfId="0" applyNumberFormat="1" applyFont="1" applyFill="1" applyBorder="1" applyAlignment="1" applyProtection="1">
      <alignment horizontal="right" vertical="center" wrapText="1"/>
      <protection locked="0"/>
    </xf>
    <xf numFmtId="164" fontId="24" fillId="0" borderId="95" xfId="0" applyNumberFormat="1" applyFont="1" applyFill="1" applyBorder="1" applyAlignment="1" applyProtection="1">
      <alignment horizontal="right" vertical="center" wrapText="1"/>
      <protection locked="0"/>
    </xf>
    <xf numFmtId="164" fontId="24" fillId="0" borderId="96" xfId="0" applyNumberFormat="1" applyFont="1" applyFill="1" applyBorder="1" applyAlignment="1" applyProtection="1">
      <alignment horizontal="right" vertical="center" wrapText="1"/>
      <protection locked="0"/>
    </xf>
    <xf numFmtId="164" fontId="39" fillId="0" borderId="96" xfId="0" applyNumberFormat="1" applyFont="1" applyFill="1" applyBorder="1" applyAlignment="1" applyProtection="1">
      <alignment horizontal="right" vertical="center" wrapText="1"/>
      <protection locked="0"/>
    </xf>
    <xf numFmtId="164" fontId="63" fillId="0" borderId="96" xfId="0" applyNumberFormat="1" applyFont="1" applyFill="1" applyBorder="1" applyAlignment="1" applyProtection="1">
      <alignment horizontal="right" vertical="center" wrapText="1"/>
      <protection locked="0"/>
    </xf>
    <xf numFmtId="164" fontId="25" fillId="0" borderId="96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67" xfId="0" applyFill="1" applyBorder="1"/>
    <xf numFmtId="164" fontId="24" fillId="0" borderId="92" xfId="0" applyNumberFormat="1" applyFont="1" applyFill="1" applyBorder="1" applyAlignment="1" applyProtection="1">
      <alignment horizontal="right" vertical="center" wrapText="1"/>
      <protection locked="0"/>
    </xf>
    <xf numFmtId="0" fontId="50" fillId="0" borderId="52" xfId="0" applyFont="1" applyFill="1" applyBorder="1" applyAlignment="1" applyProtection="1">
      <alignment horizontal="center" vertical="center" wrapText="1"/>
    </xf>
    <xf numFmtId="164" fontId="25" fillId="0" borderId="18" xfId="0" applyNumberFormat="1" applyFont="1" applyFill="1" applyBorder="1" applyAlignment="1" applyProtection="1">
      <alignment horizontal="right" vertical="center" wrapText="1"/>
    </xf>
    <xf numFmtId="0" fontId="24" fillId="0" borderId="91" xfId="0" applyFont="1" applyFill="1" applyBorder="1" applyAlignment="1" applyProtection="1">
      <alignment horizontal="left" vertical="center" wrapText="1"/>
      <protection locked="0"/>
    </xf>
    <xf numFmtId="0" fontId="24" fillId="0" borderId="93" xfId="0" applyFont="1" applyFill="1" applyBorder="1" applyAlignment="1" applyProtection="1">
      <alignment horizontal="left" vertical="center" wrapText="1"/>
      <protection locked="0"/>
    </xf>
    <xf numFmtId="0" fontId="25" fillId="0" borderId="93" xfId="0" applyFont="1" applyFill="1" applyBorder="1" applyAlignment="1" applyProtection="1">
      <alignment horizontal="left" vertical="center" wrapText="1"/>
      <protection locked="0"/>
    </xf>
    <xf numFmtId="0" fontId="24" fillId="0" borderId="94" xfId="0" applyFont="1" applyFill="1" applyBorder="1" applyAlignment="1" applyProtection="1">
      <alignment horizontal="left" vertical="center" wrapText="1"/>
      <protection locked="0"/>
    </xf>
    <xf numFmtId="0" fontId="25" fillId="0" borderId="94" xfId="0" applyFont="1" applyFill="1" applyBorder="1" applyAlignment="1" applyProtection="1">
      <alignment horizontal="left" vertical="center" wrapText="1"/>
      <protection locked="0"/>
    </xf>
    <xf numFmtId="0" fontId="25" fillId="0" borderId="18" xfId="0" applyFont="1" applyFill="1" applyBorder="1" applyAlignment="1" applyProtection="1">
      <alignment horizontal="left" vertical="center" wrapText="1"/>
      <protection locked="0"/>
    </xf>
    <xf numFmtId="164" fontId="63" fillId="0" borderId="65" xfId="0" applyNumberFormat="1" applyFont="1" applyFill="1" applyBorder="1" applyAlignment="1" applyProtection="1">
      <alignment horizontal="right" vertical="center" wrapText="1"/>
      <protection locked="0"/>
    </xf>
    <xf numFmtId="3" fontId="27" fillId="0" borderId="8" xfId="0" applyNumberFormat="1" applyFont="1" applyBorder="1" applyAlignment="1" applyProtection="1">
      <alignment horizontal="right" vertical="center" indent="1"/>
      <protection locked="0"/>
    </xf>
    <xf numFmtId="0" fontId="29" fillId="0" borderId="51" xfId="0" applyFont="1" applyBorder="1" applyAlignment="1" applyProtection="1">
      <alignment horizontal="left" vertical="center" indent="1"/>
      <protection locked="0"/>
    </xf>
    <xf numFmtId="0" fontId="27" fillId="0" borderId="51" xfId="0" applyFont="1" applyBorder="1" applyAlignment="1" applyProtection="1">
      <alignment horizontal="left" vertical="center" indent="1"/>
      <protection locked="0"/>
    </xf>
    <xf numFmtId="3" fontId="27" fillId="0" borderId="51" xfId="0" applyNumberFormat="1" applyFont="1" applyBorder="1" applyAlignment="1" applyProtection="1">
      <alignment horizontal="right" vertical="center" indent="1"/>
      <protection locked="0"/>
    </xf>
    <xf numFmtId="0" fontId="27" fillId="0" borderId="1" xfId="0" applyFont="1" applyBorder="1" applyAlignment="1" applyProtection="1">
      <alignment horizontal="left" vertical="center" wrapText="1" indent="1"/>
      <protection locked="0"/>
    </xf>
    <xf numFmtId="3" fontId="27" fillId="0" borderId="8" xfId="0" applyNumberFormat="1" applyFont="1" applyBorder="1" applyAlignment="1" applyProtection="1">
      <alignment vertical="center"/>
      <protection locked="0"/>
    </xf>
    <xf numFmtId="0" fontId="27" fillId="0" borderId="46" xfId="0" applyFont="1" applyFill="1" applyBorder="1" applyAlignment="1">
      <alignment horizontal="right" vertical="center" indent="1"/>
    </xf>
    <xf numFmtId="0" fontId="27" fillId="0" borderId="11" xfId="0" applyFont="1" applyFill="1" applyBorder="1" applyAlignment="1" applyProtection="1">
      <alignment horizontal="left" vertical="center" indent="1"/>
      <protection locked="0"/>
    </xf>
    <xf numFmtId="3" fontId="27" fillId="0" borderId="41" xfId="0" applyNumberFormat="1" applyFont="1" applyFill="1" applyBorder="1" applyAlignment="1" applyProtection="1">
      <alignment horizontal="right" vertical="center"/>
      <protection locked="0"/>
    </xf>
    <xf numFmtId="3" fontId="27" fillId="0" borderId="12" xfId="0" applyNumberFormat="1" applyFont="1" applyFill="1" applyBorder="1" applyAlignment="1" applyProtection="1">
      <alignment horizontal="right" vertical="center"/>
      <protection locked="0"/>
    </xf>
    <xf numFmtId="164" fontId="19" fillId="0" borderId="70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56" xfId="0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75" xfId="6" applyNumberFormat="1" applyFont="1" applyFill="1" applyBorder="1" applyAlignment="1" applyProtection="1">
      <alignment horizontal="right" vertical="center" wrapText="1" indent="1"/>
    </xf>
    <xf numFmtId="164" fontId="27" fillId="0" borderId="90" xfId="6" applyNumberFormat="1" applyFont="1" applyFill="1" applyBorder="1" applyAlignment="1" applyProtection="1">
      <alignment horizontal="right" vertical="center" wrapText="1" indent="1"/>
    </xf>
    <xf numFmtId="4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27" fillId="0" borderId="3" xfId="0" applyNumberFormat="1" applyFont="1" applyFill="1" applyBorder="1" applyAlignment="1" applyProtection="1">
      <alignment horizontal="left" vertical="center" wrapText="1"/>
      <protection locked="0"/>
    </xf>
    <xf numFmtId="164" fontId="27" fillId="0" borderId="4" xfId="0" applyNumberFormat="1" applyFont="1" applyFill="1" applyBorder="1" applyAlignment="1" applyProtection="1">
      <alignment horizontal="left" vertical="center" wrapText="1"/>
      <protection locked="0"/>
    </xf>
    <xf numFmtId="164" fontId="27" fillId="0" borderId="4" xfId="0" applyNumberFormat="1" applyFont="1" applyFill="1" applyBorder="1" applyAlignment="1" applyProtection="1">
      <alignment vertical="center" wrapText="1"/>
      <protection locked="0"/>
    </xf>
    <xf numFmtId="164" fontId="18" fillId="0" borderId="40" xfId="6" applyNumberFormat="1" applyFont="1" applyFill="1" applyBorder="1" applyAlignment="1" applyProtection="1">
      <alignment horizontal="right" vertical="center" wrapText="1" indent="1"/>
    </xf>
    <xf numFmtId="164" fontId="19" fillId="0" borderId="42" xfId="0" applyNumberFormat="1" applyFont="1" applyFill="1" applyBorder="1" applyAlignment="1" applyProtection="1">
      <alignment horizontal="left" vertical="center" wrapText="1" indent="1"/>
    </xf>
    <xf numFmtId="164" fontId="19" fillId="0" borderId="38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61" xfId="0" applyNumberFormat="1" applyFont="1" applyFill="1" applyBorder="1" applyAlignment="1" applyProtection="1">
      <alignment horizontal="left" vertical="center" wrapText="1" indent="1"/>
    </xf>
    <xf numFmtId="164" fontId="19" fillId="0" borderId="12" xfId="0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21" xfId="0" applyNumberFormat="1" applyFont="1" applyFill="1" applyBorder="1" applyAlignment="1" applyProtection="1">
      <alignment horizontal="center" vertical="center" wrapText="1"/>
    </xf>
    <xf numFmtId="164" fontId="18" fillId="0" borderId="29" xfId="0" applyNumberFormat="1" applyFont="1" applyFill="1" applyBorder="1" applyAlignment="1" applyProtection="1">
      <alignment horizontal="center" vertical="center" wrapText="1"/>
    </xf>
    <xf numFmtId="164" fontId="18" fillId="0" borderId="23" xfId="0" applyNumberFormat="1" applyFont="1" applyFill="1" applyBorder="1" applyAlignment="1" applyProtection="1">
      <alignment horizontal="center" vertical="center" wrapText="1"/>
    </xf>
    <xf numFmtId="164" fontId="18" fillId="0" borderId="23" xfId="0" applyNumberFormat="1" applyFont="1" applyFill="1" applyBorder="1" applyAlignment="1" applyProtection="1">
      <alignment horizontal="right" vertical="center" wrapText="1" indent="1"/>
    </xf>
    <xf numFmtId="164" fontId="18" fillId="0" borderId="18" xfId="0" applyNumberFormat="1" applyFont="1" applyFill="1" applyBorder="1" applyAlignment="1" applyProtection="1">
      <alignment horizontal="right" vertical="center" wrapText="1" indent="1"/>
    </xf>
    <xf numFmtId="164" fontId="19" fillId="0" borderId="39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75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75" xfId="10" applyNumberFormat="1" applyFont="1" applyFill="1" applyBorder="1" applyAlignment="1" applyProtection="1">
      <alignment horizontal="left" vertical="center" wrapText="1" indent="1"/>
      <protection locked="0"/>
    </xf>
    <xf numFmtId="164" fontId="18" fillId="0" borderId="75" xfId="0" applyNumberFormat="1" applyFont="1" applyFill="1" applyBorder="1" applyAlignment="1" applyProtection="1">
      <alignment horizontal="left" vertical="center" wrapText="1" indent="1"/>
    </xf>
    <xf numFmtId="164" fontId="26" fillId="0" borderId="0" xfId="0" applyNumberFormat="1" applyFont="1" applyFill="1" applyBorder="1" applyAlignment="1" applyProtection="1">
      <alignment horizontal="left" vertical="center" wrapText="1" indent="1"/>
    </xf>
    <xf numFmtId="49" fontId="14" fillId="0" borderId="19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39" xfId="10" applyNumberFormat="1" applyFont="1" applyFill="1" applyBorder="1" applyAlignment="1" applyProtection="1">
      <alignment horizontal="center" vertical="center" wrapText="1"/>
      <protection locked="0"/>
    </xf>
    <xf numFmtId="49" fontId="14" fillId="0" borderId="76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9" fillId="2" borderId="3" xfId="0" applyNumberFormat="1" applyFont="1" applyFill="1" applyBorder="1" applyAlignment="1" applyProtection="1">
      <alignment horizontal="center" vertical="center" wrapText="1"/>
    </xf>
    <xf numFmtId="1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9" fillId="2" borderId="4" xfId="0" applyNumberFormat="1" applyFont="1" applyFill="1" applyBorder="1" applyAlignment="1" applyProtection="1">
      <alignment horizontal="center" vertical="center" wrapText="1"/>
    </xf>
    <xf numFmtId="164" fontId="26" fillId="0" borderId="97" xfId="0" applyNumberFormat="1" applyFont="1" applyFill="1" applyBorder="1" applyAlignment="1" applyProtection="1">
      <alignment vertical="center" wrapText="1"/>
    </xf>
    <xf numFmtId="1" fontId="14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13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57" xfId="0" applyNumberFormat="1" applyFont="1" applyFill="1" applyBorder="1" applyAlignment="1" applyProtection="1">
      <alignment vertical="center" wrapText="1"/>
      <protection locked="0"/>
    </xf>
    <xf numFmtId="164" fontId="19" fillId="0" borderId="64" xfId="0" applyNumberFormat="1" applyFont="1" applyFill="1" applyBorder="1" applyAlignment="1" applyProtection="1">
      <alignment vertical="center" wrapText="1"/>
      <protection locked="0"/>
    </xf>
    <xf numFmtId="164" fontId="19" fillId="0" borderId="45" xfId="0" applyNumberFormat="1" applyFont="1" applyFill="1" applyBorder="1" applyAlignment="1" applyProtection="1">
      <alignment vertical="center" wrapText="1"/>
    </xf>
    <xf numFmtId="3" fontId="14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27" fillId="0" borderId="22" xfId="0" applyNumberFormat="1" applyFont="1" applyFill="1" applyBorder="1" applyAlignment="1" applyProtection="1">
      <alignment horizontal="right" vertical="center"/>
      <protection locked="0"/>
    </xf>
    <xf numFmtId="3" fontId="27" fillId="0" borderId="36" xfId="0" applyNumberFormat="1" applyFont="1" applyFill="1" applyBorder="1" applyAlignment="1" applyProtection="1">
      <alignment horizontal="right" vertical="center" wrapText="1"/>
      <protection locked="0"/>
    </xf>
    <xf numFmtId="3" fontId="27" fillId="0" borderId="63" xfId="0" applyNumberFormat="1" applyFont="1" applyFill="1" applyBorder="1" applyAlignment="1" applyProtection="1">
      <alignment horizontal="right" vertical="center" wrapText="1"/>
      <protection locked="0"/>
    </xf>
    <xf numFmtId="3" fontId="27" fillId="0" borderId="72" xfId="0" applyNumberFormat="1" applyFont="1" applyFill="1" applyBorder="1" applyAlignment="1" applyProtection="1">
      <alignment horizontal="right" vertical="center" wrapText="1"/>
      <protection locked="0"/>
    </xf>
    <xf numFmtId="3" fontId="27" fillId="0" borderId="22" xfId="0" applyNumberFormat="1" applyFont="1" applyFill="1" applyBorder="1" applyAlignment="1" applyProtection="1">
      <alignment horizontal="right" vertical="center" wrapText="1"/>
      <protection locked="0"/>
    </xf>
    <xf numFmtId="3" fontId="27" fillId="0" borderId="24" xfId="0" applyNumberFormat="1" applyFont="1" applyFill="1" applyBorder="1" applyAlignment="1" applyProtection="1">
      <alignment horizontal="right" vertical="center" wrapText="1"/>
      <protection locked="0"/>
    </xf>
    <xf numFmtId="3" fontId="27" fillId="0" borderId="58" xfId="0" applyNumberFormat="1" applyFont="1" applyFill="1" applyBorder="1" applyAlignment="1" applyProtection="1">
      <alignment horizontal="right" vertical="center" wrapText="1"/>
      <protection locked="0"/>
    </xf>
    <xf numFmtId="3" fontId="27" fillId="0" borderId="60" xfId="0" applyNumberFormat="1" applyFont="1" applyFill="1" applyBorder="1" applyAlignment="1" applyProtection="1">
      <alignment horizontal="right" vertical="center" wrapText="1"/>
      <protection locked="0"/>
    </xf>
    <xf numFmtId="3" fontId="27" fillId="0" borderId="30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0" xfId="0" applyFont="1" applyFill="1"/>
    <xf numFmtId="0" fontId="21" fillId="0" borderId="0" xfId="6" applyFont="1" applyFill="1" applyAlignment="1" applyProtection="1">
      <alignment horizontal="center"/>
    </xf>
    <xf numFmtId="164" fontId="7" fillId="0" borderId="0" xfId="6" applyNumberFormat="1" applyFont="1" applyFill="1" applyBorder="1" applyAlignment="1" applyProtection="1">
      <alignment horizontal="center" vertical="center"/>
    </xf>
    <xf numFmtId="0" fontId="8" fillId="0" borderId="42" xfId="6" applyFont="1" applyFill="1" applyBorder="1" applyAlignment="1" applyProtection="1">
      <alignment horizontal="center" vertical="center" wrapText="1"/>
    </xf>
    <xf numFmtId="0" fontId="8" fillId="0" borderId="46" xfId="6" applyFont="1" applyFill="1" applyBorder="1" applyAlignment="1" applyProtection="1">
      <alignment horizontal="center" vertical="center" wrapText="1"/>
    </xf>
    <xf numFmtId="0" fontId="8" fillId="0" borderId="32" xfId="6" applyFont="1" applyFill="1" applyBorder="1" applyAlignment="1" applyProtection="1">
      <alignment horizontal="center" vertical="center" wrapText="1"/>
    </xf>
    <xf numFmtId="0" fontId="8" fillId="0" borderId="11" xfId="6" applyFont="1" applyFill="1" applyBorder="1" applyAlignment="1" applyProtection="1">
      <alignment horizontal="center" vertical="center" wrapText="1"/>
    </xf>
    <xf numFmtId="164" fontId="28" fillId="0" borderId="32" xfId="6" applyNumberFormat="1" applyFont="1" applyFill="1" applyBorder="1" applyAlignment="1" applyProtection="1">
      <alignment horizontal="center" vertical="center"/>
    </xf>
    <xf numFmtId="164" fontId="28" fillId="0" borderId="53" xfId="6" applyNumberFormat="1" applyFont="1" applyFill="1" applyBorder="1" applyAlignment="1" applyProtection="1">
      <alignment horizontal="center" vertical="center"/>
    </xf>
    <xf numFmtId="164" fontId="28" fillId="0" borderId="20" xfId="0" applyNumberFormat="1" applyFont="1" applyFill="1" applyBorder="1" applyAlignment="1" applyProtection="1">
      <alignment horizontal="center" vertical="center" wrapText="1"/>
    </xf>
    <xf numFmtId="164" fontId="28" fillId="0" borderId="18" xfId="0" applyNumberFormat="1" applyFont="1" applyFill="1" applyBorder="1" applyAlignment="1" applyProtection="1">
      <alignment horizontal="center" vertical="center" wrapText="1"/>
    </xf>
    <xf numFmtId="164" fontId="16" fillId="0" borderId="0" xfId="0" applyNumberFormat="1" applyFont="1" applyFill="1" applyAlignment="1" applyProtection="1">
      <alignment horizontal="center" textRotation="180" wrapText="1"/>
    </xf>
    <xf numFmtId="164" fontId="28" fillId="0" borderId="21" xfId="0" applyNumberFormat="1" applyFont="1" applyFill="1" applyBorder="1" applyAlignment="1" applyProtection="1">
      <alignment horizontal="center" vertical="center" wrapText="1"/>
    </xf>
    <xf numFmtId="164" fontId="28" fillId="0" borderId="30" xfId="0" applyNumberFormat="1" applyFont="1" applyFill="1" applyBorder="1" applyAlignment="1" applyProtection="1">
      <alignment horizontal="center" vertical="center" wrapText="1"/>
    </xf>
    <xf numFmtId="164" fontId="16" fillId="0" borderId="0" xfId="0" applyNumberFormat="1" applyFont="1" applyFill="1" applyAlignment="1" applyProtection="1">
      <alignment horizontal="center" textRotation="180" wrapText="1"/>
      <protection locked="0"/>
    </xf>
    <xf numFmtId="164" fontId="6" fillId="0" borderId="10" xfId="0" applyNumberFormat="1" applyFont="1" applyFill="1" applyBorder="1" applyAlignment="1" applyProtection="1">
      <alignment horizontal="right" wrapText="1"/>
    </xf>
    <xf numFmtId="164" fontId="21" fillId="0" borderId="0" xfId="0" applyNumberFormat="1" applyFont="1" applyFill="1" applyAlignment="1">
      <alignment horizontal="center" vertical="center" wrapText="1"/>
    </xf>
    <xf numFmtId="0" fontId="16" fillId="0" borderId="0" xfId="0" applyNumberFormat="1" applyFont="1" applyFill="1" applyAlignment="1" applyProtection="1">
      <alignment horizontal="center" textRotation="180" wrapText="1"/>
      <protection locked="0"/>
    </xf>
    <xf numFmtId="164" fontId="16" fillId="0" borderId="0" xfId="0" applyNumberFormat="1" applyFont="1" applyFill="1" applyAlignment="1">
      <alignment horizontal="center" textRotation="180" wrapText="1"/>
    </xf>
    <xf numFmtId="164" fontId="8" fillId="0" borderId="72" xfId="0" applyNumberFormat="1" applyFont="1" applyFill="1" applyBorder="1" applyAlignment="1">
      <alignment horizontal="center" vertical="center"/>
    </xf>
    <xf numFmtId="164" fontId="8" fillId="0" borderId="62" xfId="0" applyNumberFormat="1" applyFont="1" applyFill="1" applyBorder="1" applyAlignment="1">
      <alignment horizontal="center" vertical="center"/>
    </xf>
    <xf numFmtId="164" fontId="8" fillId="0" borderId="17" xfId="0" applyNumberFormat="1" applyFont="1" applyFill="1" applyBorder="1" applyAlignment="1">
      <alignment horizontal="center" vertical="center"/>
    </xf>
    <xf numFmtId="164" fontId="18" fillId="0" borderId="16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textRotation="180"/>
    </xf>
    <xf numFmtId="164" fontId="18" fillId="0" borderId="16" xfId="0" applyNumberFormat="1" applyFont="1" applyFill="1" applyBorder="1" applyAlignment="1">
      <alignment horizontal="center" vertical="center" wrapText="1"/>
    </xf>
    <xf numFmtId="164" fontId="8" fillId="0" borderId="20" xfId="0" applyNumberFormat="1" applyFont="1" applyFill="1" applyBorder="1" applyAlignment="1">
      <alignment horizontal="center" vertical="center" wrapText="1"/>
    </xf>
    <xf numFmtId="164" fontId="8" fillId="0" borderId="63" xfId="0" applyNumberFormat="1" applyFont="1" applyFill="1" applyBorder="1" applyAlignment="1">
      <alignment horizontal="center" vertical="center" wrapText="1"/>
    </xf>
    <xf numFmtId="164" fontId="8" fillId="0" borderId="16" xfId="0" applyNumberFormat="1" applyFont="1" applyFill="1" applyBorder="1" applyAlignment="1">
      <alignment horizontal="center" vertical="center" wrapText="1"/>
    </xf>
    <xf numFmtId="167" fontId="40" fillId="0" borderId="27" xfId="0" applyNumberFormat="1" applyFont="1" applyFill="1" applyBorder="1" applyAlignment="1">
      <alignment horizontal="left" vertical="center" wrapText="1"/>
    </xf>
    <xf numFmtId="164" fontId="28" fillId="0" borderId="16" xfId="0" applyNumberFormat="1" applyFont="1" applyFill="1" applyBorder="1" applyAlignment="1">
      <alignment horizontal="center" vertical="center" wrapText="1"/>
    </xf>
    <xf numFmtId="164" fontId="31" fillId="0" borderId="0" xfId="0" applyNumberFormat="1" applyFont="1" applyFill="1" applyAlignment="1">
      <alignment horizontal="left" vertical="center" wrapText="1"/>
    </xf>
    <xf numFmtId="164" fontId="6" fillId="0" borderId="10" xfId="0" applyNumberFormat="1" applyFont="1" applyFill="1" applyBorder="1" applyAlignment="1">
      <alignment horizontal="right" vertical="center"/>
    </xf>
    <xf numFmtId="0" fontId="8" fillId="0" borderId="26" xfId="0" applyFont="1" applyFill="1" applyBorder="1" applyAlignment="1" applyProtection="1">
      <alignment horizontal="center" vertical="center" wrapText="1"/>
    </xf>
    <xf numFmtId="0" fontId="8" fillId="0" borderId="74" xfId="0" applyFont="1" applyFill="1" applyBorder="1" applyAlignment="1" applyProtection="1">
      <alignment horizontal="center" vertical="center" wrapText="1"/>
    </xf>
    <xf numFmtId="0" fontId="8" fillId="0" borderId="34" xfId="0" applyFont="1" applyFill="1" applyBorder="1" applyAlignment="1" applyProtection="1">
      <alignment horizontal="center" vertical="center" wrapText="1"/>
    </xf>
    <xf numFmtId="0" fontId="8" fillId="0" borderId="72" xfId="0" applyFont="1" applyFill="1" applyBorder="1" applyAlignment="1" applyProtection="1">
      <alignment horizontal="center" vertical="center" wrapText="1"/>
    </xf>
    <xf numFmtId="0" fontId="8" fillId="0" borderId="27" xfId="0" applyFont="1" applyFill="1" applyBorder="1" applyAlignment="1" applyProtection="1">
      <alignment horizontal="center" vertical="center" wrapText="1"/>
    </xf>
    <xf numFmtId="0" fontId="8" fillId="0" borderId="58" xfId="0" applyFont="1" applyFill="1" applyBorder="1" applyAlignment="1" applyProtection="1">
      <alignment horizontal="center" vertical="center" wrapText="1"/>
    </xf>
    <xf numFmtId="0" fontId="8" fillId="0" borderId="38" xfId="0" applyFont="1" applyFill="1" applyBorder="1" applyAlignment="1" applyProtection="1">
      <alignment horizontal="center" vertical="center"/>
      <protection locked="0"/>
    </xf>
    <xf numFmtId="0" fontId="8" fillId="0" borderId="39" xfId="0" applyFont="1" applyFill="1" applyBorder="1" applyAlignment="1" applyProtection="1">
      <alignment horizontal="center" vertical="center"/>
      <protection locked="0"/>
    </xf>
    <xf numFmtId="0" fontId="8" fillId="0" borderId="40" xfId="0" applyFont="1" applyFill="1" applyBorder="1" applyAlignment="1" applyProtection="1">
      <alignment horizontal="center" vertical="center"/>
      <protection locked="0"/>
    </xf>
    <xf numFmtId="0" fontId="8" fillId="0" borderId="41" xfId="0" applyFont="1" applyFill="1" applyBorder="1" applyAlignment="1" applyProtection="1">
      <alignment horizontal="center" vertical="center"/>
    </xf>
    <xf numFmtId="0" fontId="8" fillId="0" borderId="73" xfId="0" applyFont="1" applyFill="1" applyBorder="1" applyAlignment="1" applyProtection="1">
      <alignment horizontal="center" vertical="center"/>
    </xf>
    <xf numFmtId="0" fontId="8" fillId="0" borderId="56" xfId="0" applyFont="1" applyFill="1" applyBorder="1" applyAlignment="1" applyProtection="1">
      <alignment horizontal="center" vertical="center"/>
    </xf>
    <xf numFmtId="0" fontId="8" fillId="0" borderId="73" xfId="0" quotePrefix="1" applyFont="1" applyFill="1" applyBorder="1" applyAlignment="1" applyProtection="1">
      <alignment horizontal="center" vertical="center"/>
    </xf>
    <xf numFmtId="0" fontId="8" fillId="0" borderId="56" xfId="0" quotePrefix="1" applyFont="1" applyFill="1" applyBorder="1" applyAlignment="1" applyProtection="1">
      <alignment horizontal="center" vertical="center"/>
    </xf>
    <xf numFmtId="0" fontId="28" fillId="0" borderId="45" xfId="0" applyFont="1" applyFill="1" applyBorder="1" applyAlignment="1" applyProtection="1">
      <alignment horizontal="center" vertical="center" wrapText="1"/>
    </xf>
    <xf numFmtId="0" fontId="28" fillId="0" borderId="34" xfId="0" applyFont="1" applyFill="1" applyBorder="1" applyAlignment="1" applyProtection="1">
      <alignment horizontal="center" vertical="center" wrapText="1"/>
    </xf>
    <xf numFmtId="0" fontId="8" fillId="0" borderId="26" xfId="0" applyFont="1" applyFill="1" applyBorder="1" applyAlignment="1" applyProtection="1">
      <alignment horizontal="left" vertical="center" wrapText="1" indent="1"/>
    </xf>
    <xf numFmtId="0" fontId="8" fillId="0" borderId="35" xfId="0" applyFont="1" applyFill="1" applyBorder="1" applyAlignment="1" applyProtection="1">
      <alignment horizontal="left" vertical="center" wrapText="1" indent="1"/>
    </xf>
    <xf numFmtId="0" fontId="8" fillId="0" borderId="50" xfId="0" applyFont="1" applyFill="1" applyBorder="1" applyAlignment="1" applyProtection="1">
      <alignment horizontal="center" vertical="center" wrapText="1"/>
    </xf>
    <xf numFmtId="0" fontId="8" fillId="0" borderId="61" xfId="0" applyFont="1" applyFill="1" applyBorder="1" applyAlignment="1" applyProtection="1">
      <alignment horizontal="center" vertical="center" wrapText="1"/>
    </xf>
    <xf numFmtId="0" fontId="8" fillId="0" borderId="51" xfId="0" applyFont="1" applyFill="1" applyBorder="1" applyAlignment="1" applyProtection="1">
      <alignment horizontal="center" vertical="center" wrapText="1"/>
    </xf>
    <xf numFmtId="0" fontId="8" fillId="0" borderId="57" xfId="0" applyFont="1" applyFill="1" applyBorder="1" applyAlignment="1" applyProtection="1">
      <alignment horizontal="center" vertical="center" wrapText="1"/>
    </xf>
    <xf numFmtId="0" fontId="46" fillId="0" borderId="0" xfId="11" applyFont="1" applyFill="1" applyAlignment="1">
      <alignment horizontal="center"/>
    </xf>
    <xf numFmtId="0" fontId="91" fillId="0" borderId="0" xfId="11" applyFont="1" applyFill="1" applyAlignment="1">
      <alignment horizontal="center"/>
    </xf>
    <xf numFmtId="0" fontId="42" fillId="0" borderId="0" xfId="8" applyFont="1" applyFill="1" applyAlignment="1" applyProtection="1">
      <alignment horizontal="left"/>
    </xf>
    <xf numFmtId="0" fontId="46" fillId="0" borderId="0" xfId="8" applyFont="1" applyFill="1" applyAlignment="1" applyProtection="1">
      <alignment horizontal="center" vertical="center" wrapText="1"/>
    </xf>
    <xf numFmtId="0" fontId="46" fillId="0" borderId="0" xfId="8" applyFont="1" applyFill="1" applyAlignment="1" applyProtection="1">
      <alignment horizontal="center" vertical="center"/>
    </xf>
    <xf numFmtId="0" fontId="47" fillId="0" borderId="0" xfId="8" applyFont="1" applyFill="1" applyBorder="1" applyAlignment="1" applyProtection="1">
      <alignment horizontal="right"/>
    </xf>
    <xf numFmtId="0" fontId="48" fillId="0" borderId="50" xfId="8" applyFont="1" applyFill="1" applyBorder="1" applyAlignment="1" applyProtection="1">
      <alignment horizontal="center" vertical="center" wrapText="1"/>
    </xf>
    <xf numFmtId="0" fontId="48" fillId="0" borderId="43" xfId="8" applyFont="1" applyFill="1" applyBorder="1" applyAlignment="1" applyProtection="1">
      <alignment horizontal="center" vertical="center" wrapText="1"/>
    </xf>
    <xf numFmtId="0" fontId="48" fillId="0" borderId="28" xfId="8" applyFont="1" applyFill="1" applyBorder="1" applyAlignment="1" applyProtection="1">
      <alignment horizontal="center" vertical="center" wrapText="1"/>
    </xf>
    <xf numFmtId="0" fontId="49" fillId="0" borderId="51" xfId="7" applyFont="1" applyFill="1" applyBorder="1" applyAlignment="1" applyProtection="1">
      <alignment horizontal="center" vertical="center" textRotation="90"/>
    </xf>
    <xf numFmtId="0" fontId="49" fillId="0" borderId="9" xfId="7" applyFont="1" applyFill="1" applyBorder="1" applyAlignment="1" applyProtection="1">
      <alignment horizontal="center" vertical="center" textRotation="90"/>
    </xf>
    <xf numFmtId="0" fontId="49" fillId="0" borderId="33" xfId="7" applyFont="1" applyFill="1" applyBorder="1" applyAlignment="1" applyProtection="1">
      <alignment horizontal="center" vertical="center" textRotation="90"/>
    </xf>
    <xf numFmtId="0" fontId="47" fillId="0" borderId="32" xfId="8" applyFont="1" applyFill="1" applyBorder="1" applyAlignment="1" applyProtection="1">
      <alignment horizontal="center" vertical="center" wrapText="1"/>
    </xf>
    <xf numFmtId="0" fontId="47" fillId="0" borderId="1" xfId="8" applyFont="1" applyFill="1" applyBorder="1" applyAlignment="1" applyProtection="1">
      <alignment horizontal="center" vertical="center" wrapText="1"/>
    </xf>
    <xf numFmtId="0" fontId="47" fillId="0" borderId="52" xfId="8" applyFont="1" applyFill="1" applyBorder="1" applyAlignment="1" applyProtection="1">
      <alignment horizontal="center" vertical="center" wrapText="1"/>
    </xf>
    <xf numFmtId="0" fontId="47" fillId="0" borderId="48" xfId="8" applyFont="1" applyFill="1" applyBorder="1" applyAlignment="1" applyProtection="1">
      <alignment horizontal="center" vertical="center" wrapText="1"/>
    </xf>
    <xf numFmtId="14" fontId="49" fillId="0" borderId="51" xfId="7" applyNumberFormat="1" applyFont="1" applyFill="1" applyBorder="1" applyAlignment="1" applyProtection="1">
      <alignment horizontal="center" vertical="center" wrapText="1"/>
    </xf>
    <xf numFmtId="0" fontId="49" fillId="0" borderId="33" xfId="7" applyFont="1" applyFill="1" applyBorder="1" applyAlignment="1" applyProtection="1">
      <alignment horizontal="center" vertical="center" wrapText="1"/>
    </xf>
    <xf numFmtId="0" fontId="47" fillId="0" borderId="14" xfId="8" applyFont="1" applyFill="1" applyBorder="1" applyAlignment="1" applyProtection="1">
      <alignment horizontal="center" wrapText="1"/>
    </xf>
    <xf numFmtId="0" fontId="47" fillId="0" borderId="75" xfId="8" applyFont="1" applyFill="1" applyBorder="1" applyAlignment="1" applyProtection="1">
      <alignment horizontal="center" wrapText="1"/>
    </xf>
    <xf numFmtId="0" fontId="47" fillId="0" borderId="36" xfId="8" applyFont="1" applyFill="1" applyBorder="1" applyAlignment="1" applyProtection="1">
      <alignment horizontal="center" wrapText="1"/>
    </xf>
    <xf numFmtId="0" fontId="29" fillId="0" borderId="0" xfId="7" applyFont="1" applyFill="1" applyAlignment="1" applyProtection="1">
      <alignment horizontal="center" vertical="center" wrapText="1"/>
    </xf>
    <xf numFmtId="0" fontId="21" fillId="0" borderId="0" xfId="7" applyFont="1" applyFill="1" applyAlignment="1" applyProtection="1">
      <alignment horizontal="center" vertical="center" wrapText="1"/>
    </xf>
    <xf numFmtId="0" fontId="47" fillId="0" borderId="14" xfId="8" applyFont="1" applyFill="1" applyBorder="1" applyAlignment="1" applyProtection="1">
      <alignment horizontal="center" vertical="center" wrapText="1"/>
    </xf>
    <xf numFmtId="0" fontId="47" fillId="0" borderId="75" xfId="8" applyFont="1" applyFill="1" applyBorder="1" applyAlignment="1" applyProtection="1">
      <alignment horizontal="center" vertical="center" wrapText="1"/>
    </xf>
    <xf numFmtId="0" fontId="47" fillId="0" borderId="36" xfId="8" applyFont="1" applyFill="1" applyBorder="1" applyAlignment="1" applyProtection="1">
      <alignment horizontal="center" vertical="center" wrapText="1"/>
    </xf>
    <xf numFmtId="0" fontId="42" fillId="0" borderId="0" xfId="8" applyFont="1" applyFill="1" applyAlignment="1" applyProtection="1">
      <alignment horizontal="center"/>
    </xf>
    <xf numFmtId="0" fontId="32" fillId="0" borderId="0" xfId="7" applyFont="1" applyFill="1" applyBorder="1" applyAlignment="1" applyProtection="1">
      <alignment horizontal="right" vertical="center"/>
    </xf>
    <xf numFmtId="0" fontId="21" fillId="0" borderId="42" xfId="7" applyFont="1" applyFill="1" applyBorder="1" applyAlignment="1" applyProtection="1">
      <alignment horizontal="center" vertical="center" wrapText="1"/>
    </xf>
    <xf numFmtId="0" fontId="21" fillId="0" borderId="3" xfId="7" applyFont="1" applyFill="1" applyBorder="1" applyAlignment="1" applyProtection="1">
      <alignment horizontal="center" vertical="center" wrapText="1"/>
    </xf>
    <xf numFmtId="0" fontId="49" fillId="0" borderId="32" xfId="7" applyFont="1" applyFill="1" applyBorder="1" applyAlignment="1" applyProtection="1">
      <alignment horizontal="center" vertical="center" textRotation="90"/>
    </xf>
    <xf numFmtId="0" fontId="49" fillId="0" borderId="1" xfId="7" applyFont="1" applyFill="1" applyBorder="1" applyAlignment="1" applyProtection="1">
      <alignment horizontal="center" vertical="center" textRotation="90"/>
    </xf>
    <xf numFmtId="0" fontId="46" fillId="0" borderId="0" xfId="8" applyFont="1" applyFill="1" applyAlignment="1">
      <alignment horizontal="center" vertical="center" wrapText="1"/>
    </xf>
    <xf numFmtId="0" fontId="46" fillId="0" borderId="0" xfId="8" applyFont="1" applyFill="1" applyAlignment="1">
      <alignment horizontal="center" vertical="center"/>
    </xf>
    <xf numFmtId="0" fontId="23" fillId="0" borderId="26" xfId="8" applyFont="1" applyFill="1" applyBorder="1" applyAlignment="1">
      <alignment horizontal="left"/>
    </xf>
    <xf numFmtId="0" fontId="23" fillId="0" borderId="35" xfId="8" applyFont="1" applyFill="1" applyBorder="1" applyAlignment="1">
      <alignment horizontal="left"/>
    </xf>
    <xf numFmtId="3" fontId="42" fillId="0" borderId="0" xfId="8" applyNumberFormat="1" applyFont="1" applyFill="1" applyAlignment="1">
      <alignment horizontal="center"/>
    </xf>
    <xf numFmtId="0" fontId="46" fillId="0" borderId="0" xfId="8" applyFont="1" applyFill="1" applyAlignment="1">
      <alignment horizontal="center" wrapText="1"/>
    </xf>
    <xf numFmtId="0" fontId="46" fillId="0" borderId="0" xfId="8" applyFont="1" applyFill="1" applyAlignment="1">
      <alignment horizontal="center"/>
    </xf>
    <xf numFmtId="0" fontId="23" fillId="0" borderId="26" xfId="8" applyFont="1" applyFill="1" applyBorder="1" applyAlignment="1">
      <alignment horizontal="left" indent="1"/>
    </xf>
    <xf numFmtId="0" fontId="23" fillId="0" borderId="35" xfId="8" applyFont="1" applyFill="1" applyBorder="1" applyAlignment="1">
      <alignment horizontal="left" indent="1"/>
    </xf>
    <xf numFmtId="0" fontId="46" fillId="0" borderId="0" xfId="0" applyFont="1" applyFill="1" applyBorder="1" applyAlignment="1" applyProtection="1">
      <alignment horizontal="center" vertical="center"/>
    </xf>
    <xf numFmtId="0" fontId="53" fillId="0" borderId="10" xfId="0" applyFont="1" applyFill="1" applyBorder="1" applyAlignment="1" applyProtection="1">
      <alignment horizontal="right"/>
    </xf>
    <xf numFmtId="0" fontId="8" fillId="0" borderId="51" xfId="6" applyFont="1" applyFill="1" applyBorder="1" applyAlignment="1" applyProtection="1">
      <alignment horizontal="center" vertical="center" wrapText="1"/>
    </xf>
    <xf numFmtId="0" fontId="8" fillId="0" borderId="57" xfId="6" applyFont="1" applyFill="1" applyBorder="1" applyAlignment="1" applyProtection="1">
      <alignment horizontal="center" vertical="center" wrapText="1"/>
    </xf>
    <xf numFmtId="164" fontId="8" fillId="0" borderId="50" xfId="0" applyNumberFormat="1" applyFont="1" applyFill="1" applyBorder="1" applyAlignment="1" applyProtection="1">
      <alignment horizontal="center" vertical="center" wrapText="1"/>
    </xf>
    <xf numFmtId="164" fontId="8" fillId="0" borderId="61" xfId="0" applyNumberFormat="1" applyFont="1" applyFill="1" applyBorder="1" applyAlignment="1" applyProtection="1">
      <alignment horizontal="center" vertical="center" wrapText="1"/>
    </xf>
    <xf numFmtId="164" fontId="8" fillId="0" borderId="51" xfId="0" applyNumberFormat="1" applyFont="1" applyFill="1" applyBorder="1" applyAlignment="1" applyProtection="1">
      <alignment horizontal="center" vertical="center" wrapText="1"/>
    </xf>
    <xf numFmtId="164" fontId="8" fillId="0" borderId="57" xfId="0" applyNumberFormat="1" applyFont="1" applyFill="1" applyBorder="1" applyAlignment="1" applyProtection="1">
      <alignment horizontal="center" vertical="center"/>
    </xf>
    <xf numFmtId="164" fontId="8" fillId="0" borderId="57" xfId="0" applyNumberFormat="1" applyFont="1" applyFill="1" applyBorder="1" applyAlignment="1" applyProtection="1">
      <alignment horizontal="center" vertical="center" wrapText="1"/>
    </xf>
    <xf numFmtId="164" fontId="8" fillId="0" borderId="20" xfId="0" applyNumberFormat="1" applyFont="1" applyFill="1" applyBorder="1" applyAlignment="1" applyProtection="1">
      <alignment horizontal="center" vertical="center" wrapText="1"/>
    </xf>
    <xf numFmtId="164" fontId="8" fillId="0" borderId="18" xfId="0" applyNumberFormat="1" applyFont="1" applyFill="1" applyBorder="1" applyAlignment="1" applyProtection="1">
      <alignment horizontal="center" vertical="center" wrapText="1"/>
    </xf>
    <xf numFmtId="164" fontId="10" fillId="0" borderId="0" xfId="0" applyNumberFormat="1" applyFont="1" applyFill="1" applyAlignment="1">
      <alignment horizontal="center" textRotation="180" wrapText="1"/>
    </xf>
    <xf numFmtId="164" fontId="8" fillId="0" borderId="58" xfId="0" applyNumberFormat="1" applyFont="1" applyFill="1" applyBorder="1" applyAlignment="1">
      <alignment horizontal="center" vertical="center" wrapText="1"/>
    </xf>
    <xf numFmtId="164" fontId="8" fillId="0" borderId="65" xfId="0" applyNumberFormat="1" applyFont="1" applyFill="1" applyBorder="1" applyAlignment="1">
      <alignment horizontal="center" vertical="center" wrapText="1"/>
    </xf>
    <xf numFmtId="164" fontId="8" fillId="0" borderId="18" xfId="0" applyNumberFormat="1" applyFont="1" applyFill="1" applyBorder="1" applyAlignment="1">
      <alignment horizontal="center" vertical="center" wrapText="1"/>
    </xf>
    <xf numFmtId="164" fontId="8" fillId="0" borderId="20" xfId="0" applyNumberFormat="1" applyFont="1" applyFill="1" applyBorder="1" applyAlignment="1">
      <alignment horizontal="center" vertical="center"/>
    </xf>
    <xf numFmtId="164" fontId="8" fillId="0" borderId="18" xfId="0" applyNumberFormat="1" applyFont="1" applyFill="1" applyBorder="1" applyAlignment="1">
      <alignment horizontal="center" vertical="center"/>
    </xf>
    <xf numFmtId="164" fontId="8" fillId="0" borderId="72" xfId="0" applyNumberFormat="1" applyFont="1" applyFill="1" applyBorder="1" applyAlignment="1">
      <alignment horizontal="center" vertical="center" wrapText="1"/>
    </xf>
    <xf numFmtId="164" fontId="8" fillId="0" borderId="17" xfId="0" applyNumberFormat="1" applyFont="1" applyFill="1" applyBorder="1" applyAlignment="1">
      <alignment horizontal="center" vertical="center" wrapText="1"/>
    </xf>
    <xf numFmtId="164" fontId="8" fillId="0" borderId="38" xfId="0" applyNumberFormat="1" applyFont="1" applyFill="1" applyBorder="1" applyAlignment="1">
      <alignment horizontal="center" vertical="center" wrapText="1"/>
    </xf>
    <xf numFmtId="164" fontId="8" fillId="0" borderId="68" xfId="0" applyNumberFormat="1" applyFont="1" applyFill="1" applyBorder="1" applyAlignment="1">
      <alignment horizontal="center" vertical="center" wrapText="1"/>
    </xf>
    <xf numFmtId="0" fontId="8" fillId="0" borderId="72" xfId="0" applyFont="1" applyFill="1" applyBorder="1" applyAlignment="1" applyProtection="1">
      <alignment horizontal="left" vertical="center" wrapText="1"/>
    </xf>
    <xf numFmtId="0" fontId="8" fillId="0" borderId="27" xfId="0" applyFont="1" applyFill="1" applyBorder="1" applyAlignment="1" applyProtection="1">
      <alignment horizontal="left" vertical="center" wrapText="1"/>
    </xf>
    <xf numFmtId="0" fontId="8" fillId="0" borderId="58" xfId="0" applyFont="1" applyFill="1" applyBorder="1" applyAlignment="1" applyProtection="1">
      <alignment horizontal="left" vertical="center" wrapText="1"/>
    </xf>
    <xf numFmtId="0" fontId="26" fillId="0" borderId="26" xfId="0" applyFont="1" applyFill="1" applyBorder="1" applyAlignment="1" applyProtection="1">
      <alignment horizontal="left" vertical="center"/>
    </xf>
    <xf numFmtId="0" fontId="26" fillId="0" borderId="35" xfId="0" applyFont="1" applyFill="1" applyBorder="1" applyAlignment="1" applyProtection="1">
      <alignment horizontal="left" vertical="center"/>
    </xf>
    <xf numFmtId="0" fontId="29" fillId="0" borderId="26" xfId="0" applyFont="1" applyFill="1" applyBorder="1" applyAlignment="1" applyProtection="1">
      <alignment horizontal="left" vertical="center"/>
    </xf>
    <xf numFmtId="0" fontId="29" fillId="0" borderId="35" xfId="0" applyFont="1" applyFill="1" applyBorder="1" applyAlignment="1" applyProtection="1">
      <alignment horizontal="left" vertical="center"/>
    </xf>
    <xf numFmtId="0" fontId="21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44" fillId="0" borderId="10" xfId="0" applyFont="1" applyFill="1" applyBorder="1" applyAlignment="1">
      <alignment horizontal="right"/>
    </xf>
    <xf numFmtId="0" fontId="8" fillId="0" borderId="72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 vertical="center" wrapText="1"/>
    </xf>
    <xf numFmtId="0" fontId="8" fillId="0" borderId="57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28" fillId="0" borderId="45" xfId="0" applyFont="1" applyFill="1" applyBorder="1" applyAlignment="1">
      <alignment horizontal="center"/>
    </xf>
    <xf numFmtId="0" fontId="28" fillId="0" borderId="74" xfId="0" applyFont="1" applyFill="1" applyBorder="1" applyAlignment="1">
      <alignment horizontal="center"/>
    </xf>
    <xf numFmtId="0" fontId="8" fillId="0" borderId="52" xfId="0" applyFont="1" applyFill="1" applyBorder="1" applyAlignment="1">
      <alignment horizontal="center" vertical="center" wrapText="1"/>
    </xf>
    <xf numFmtId="0" fontId="8" fillId="0" borderId="64" xfId="0" applyFont="1" applyFill="1" applyBorder="1" applyAlignment="1">
      <alignment horizontal="center" vertical="center" wrapText="1"/>
    </xf>
    <xf numFmtId="0" fontId="8" fillId="0" borderId="72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left" vertical="center" wrapText="1"/>
    </xf>
    <xf numFmtId="0" fontId="8" fillId="0" borderId="58" xfId="0" applyFont="1" applyFill="1" applyBorder="1" applyAlignment="1">
      <alignment horizontal="left" vertical="center" wrapText="1"/>
    </xf>
    <xf numFmtId="0" fontId="28" fillId="0" borderId="26" xfId="0" applyFont="1" applyFill="1" applyBorder="1" applyAlignment="1">
      <alignment horizontal="left" vertical="center" indent="2"/>
    </xf>
    <xf numFmtId="0" fontId="28" fillId="0" borderId="35" xfId="0" applyFont="1" applyFill="1" applyBorder="1" applyAlignment="1">
      <alignment horizontal="left" vertical="center" indent="2"/>
    </xf>
    <xf numFmtId="0" fontId="60" fillId="0" borderId="0" xfId="0" applyFont="1" applyAlignment="1" applyProtection="1">
      <alignment horizontal="center" vertical="center" wrapText="1"/>
      <protection locked="0"/>
    </xf>
    <xf numFmtId="0" fontId="57" fillId="0" borderId="7" xfId="0" applyFont="1" applyBorder="1" applyAlignment="1" applyProtection="1">
      <alignment wrapText="1"/>
    </xf>
    <xf numFmtId="0" fontId="57" fillId="0" borderId="5" xfId="0" applyFont="1" applyBorder="1" applyAlignment="1" applyProtection="1">
      <alignment wrapText="1"/>
    </xf>
    <xf numFmtId="0" fontId="16" fillId="0" borderId="0" xfId="0" applyFont="1" applyAlignment="1" applyProtection="1">
      <alignment horizontal="center" textRotation="180"/>
    </xf>
    <xf numFmtId="0" fontId="43" fillId="0" borderId="0" xfId="0" applyFont="1" applyFill="1" applyAlignment="1" applyProtection="1">
      <alignment horizontal="center" vertical="top" wrapText="1"/>
      <protection locked="0"/>
    </xf>
  </cellXfs>
  <cellStyles count="511">
    <cellStyle name="1. jelölőszín" xfId="15"/>
    <cellStyle name="2. jelölőszín" xfId="16"/>
    <cellStyle name="20% - Accent1" xfId="17"/>
    <cellStyle name="20% - Accent2" xfId="18"/>
    <cellStyle name="20% - Accent3" xfId="19"/>
    <cellStyle name="20% - Accent4" xfId="20"/>
    <cellStyle name="20% - Accent5" xfId="21"/>
    <cellStyle name="20% - Accent6" xfId="22"/>
    <cellStyle name="3. jelölőszín" xfId="23"/>
    <cellStyle name="4. jelölőszín" xfId="24"/>
    <cellStyle name="40% - Accent1" xfId="25"/>
    <cellStyle name="40% - Accent2" xfId="26"/>
    <cellStyle name="40% - Accent3" xfId="27"/>
    <cellStyle name="40% - Accent4" xfId="28"/>
    <cellStyle name="40% - Accent5" xfId="29"/>
    <cellStyle name="40% - Accent6" xfId="30"/>
    <cellStyle name="5. jelölőszín" xfId="31"/>
    <cellStyle name="6. jelölőszín" xfId="32"/>
    <cellStyle name="60% - Accent1" xfId="33"/>
    <cellStyle name="60% - Accent2" xfId="34"/>
    <cellStyle name="60% - Accent3" xfId="35"/>
    <cellStyle name="60% - Accent4" xfId="36"/>
    <cellStyle name="60% - Accent5" xfId="37"/>
    <cellStyle name="60% - Accent6" xfId="38"/>
    <cellStyle name="Accent1" xfId="39"/>
    <cellStyle name="Accent2" xfId="40"/>
    <cellStyle name="Accent3" xfId="41"/>
    <cellStyle name="Accent4" xfId="42"/>
    <cellStyle name="Accent5" xfId="43"/>
    <cellStyle name="Accent6" xfId="44"/>
    <cellStyle name="Bad" xfId="45"/>
    <cellStyle name="Calculation" xfId="46"/>
    <cellStyle name="Check Cell" xfId="47"/>
    <cellStyle name="Explanatory Text" xfId="48"/>
    <cellStyle name="Ezres" xfId="1" builtinId="3"/>
    <cellStyle name="Ezres 10" xfId="49"/>
    <cellStyle name="Ezres 10 2" xfId="50"/>
    <cellStyle name="Ezres 10 2 2" xfId="51"/>
    <cellStyle name="Ezres 10 2 3" xfId="52"/>
    <cellStyle name="Ezres 10 2 3 2" xfId="53"/>
    <cellStyle name="Ezres 10 2 3 3" xfId="54"/>
    <cellStyle name="Ezres 10 2 4" xfId="55"/>
    <cellStyle name="Ezres 10 3" xfId="56"/>
    <cellStyle name="Ezres 11" xfId="57"/>
    <cellStyle name="Ezres 11 2" xfId="58"/>
    <cellStyle name="Ezres 12" xfId="59"/>
    <cellStyle name="Ezres 12 2" xfId="60"/>
    <cellStyle name="Ezres 12 2 2" xfId="61"/>
    <cellStyle name="Ezres 12 2 2 2" xfId="62"/>
    <cellStyle name="Ezres 12 2 2 2 2" xfId="63"/>
    <cellStyle name="Ezres 12 2 2 3" xfId="64"/>
    <cellStyle name="Ezres 12 3" xfId="65"/>
    <cellStyle name="Ezres 12 3 2" xfId="66"/>
    <cellStyle name="Ezres 12 3 2 2" xfId="67"/>
    <cellStyle name="Ezres 12 3 2 2 2" xfId="68"/>
    <cellStyle name="Ezres 12 3 2 2 2 2" xfId="69"/>
    <cellStyle name="Ezres 12 3 2 2 2 3" xfId="70"/>
    <cellStyle name="Ezres 12 3 2 2 3" xfId="71"/>
    <cellStyle name="Ezres 12 3 2 2 4" xfId="72"/>
    <cellStyle name="Ezres 12 3 2 3" xfId="73"/>
    <cellStyle name="Ezres 12 3 3" xfId="74"/>
    <cellStyle name="Ezres 12 3 3 2" xfId="75"/>
    <cellStyle name="Ezres 12 3 3 3" xfId="76"/>
    <cellStyle name="Ezres 12 3 4" xfId="77"/>
    <cellStyle name="Ezres 12 3 4 2" xfId="78"/>
    <cellStyle name="Ezres 12 3 4 2 2" xfId="79"/>
    <cellStyle name="Ezres 12 3 4 2 3" xfId="80"/>
    <cellStyle name="Ezres 12 3 4 2 3 2" xfId="81"/>
    <cellStyle name="Ezres 12 3 4 3" xfId="82"/>
    <cellStyle name="Ezres 12 3 4 4" xfId="83"/>
    <cellStyle name="Ezres 13" xfId="84"/>
    <cellStyle name="Ezres 13 2" xfId="85"/>
    <cellStyle name="Ezres 14" xfId="86"/>
    <cellStyle name="Ezres 14 2" xfId="87"/>
    <cellStyle name="Ezres 15" xfId="88"/>
    <cellStyle name="Ezres 15 2" xfId="89"/>
    <cellStyle name="Ezres 16" xfId="90"/>
    <cellStyle name="Ezres 17" xfId="91"/>
    <cellStyle name="Ezres 18" xfId="92"/>
    <cellStyle name="Ezres 18 2" xfId="93"/>
    <cellStyle name="Ezres 19" xfId="94"/>
    <cellStyle name="Ezres 19 2" xfId="95"/>
    <cellStyle name="Ezres 19 3" xfId="96"/>
    <cellStyle name="Ezres 2" xfId="2"/>
    <cellStyle name="Ezres 2 2" xfId="97"/>
    <cellStyle name="Ezres 2 2 2" xfId="98"/>
    <cellStyle name="Ezres 2 3" xfId="99"/>
    <cellStyle name="Ezres 2 4" xfId="100"/>
    <cellStyle name="Ezres 2 5" xfId="101"/>
    <cellStyle name="Ezres 2 5 2" xfId="102"/>
    <cellStyle name="Ezres 2 5 3" xfId="103"/>
    <cellStyle name="Ezres 2 5 4" xfId="104"/>
    <cellStyle name="Ezres 2 6" xfId="105"/>
    <cellStyle name="Ezres 2 7" xfId="106"/>
    <cellStyle name="Ezres 20" xfId="107"/>
    <cellStyle name="Ezres 21" xfId="108"/>
    <cellStyle name="Ezres 3" xfId="3"/>
    <cellStyle name="Ezres 3 2" xfId="109"/>
    <cellStyle name="Ezres 3 3" xfId="110"/>
    <cellStyle name="Ezres 3 3 2" xfId="111"/>
    <cellStyle name="Ezres 3 3 2 2" xfId="112"/>
    <cellStyle name="Ezres 4" xfId="13"/>
    <cellStyle name="Ezres 4 2" xfId="113"/>
    <cellStyle name="Ezres 4 3" xfId="114"/>
    <cellStyle name="Ezres 5" xfId="115"/>
    <cellStyle name="Ezres 5 2" xfId="116"/>
    <cellStyle name="Ezres 5 3" xfId="117"/>
    <cellStyle name="Ezres 6" xfId="118"/>
    <cellStyle name="Ezres 6 2" xfId="119"/>
    <cellStyle name="Ezres 6 3" xfId="120"/>
    <cellStyle name="Ezres 7" xfId="121"/>
    <cellStyle name="Ezres 7 2" xfId="122"/>
    <cellStyle name="Ezres 7 3" xfId="123"/>
    <cellStyle name="Ezres 7 4" xfId="124"/>
    <cellStyle name="Ezres 7 5" xfId="125"/>
    <cellStyle name="Ezres 8" xfId="126"/>
    <cellStyle name="Ezres 8 2" xfId="127"/>
    <cellStyle name="Ezres 8 3" xfId="128"/>
    <cellStyle name="Ezres 8 4" xfId="129"/>
    <cellStyle name="Ezres 9" xfId="130"/>
    <cellStyle name="Ezres 9 2" xfId="131"/>
    <cellStyle name="Ezres 9 3" xfId="132"/>
    <cellStyle name="Good" xfId="133"/>
    <cellStyle name="Heading 1" xfId="134"/>
    <cellStyle name="Heading 2" xfId="135"/>
    <cellStyle name="Heading 3" xfId="136"/>
    <cellStyle name="Heading 4" xfId="137"/>
    <cellStyle name="Hiperhivatkozás" xfId="4"/>
    <cellStyle name="Input" xfId="138"/>
    <cellStyle name="Jegyzet 2" xfId="139"/>
    <cellStyle name="Jegyzet 2 2" xfId="140"/>
    <cellStyle name="Jegyzet 2 2 2" xfId="141"/>
    <cellStyle name="Jegyzet 2 2 2 2" xfId="142"/>
    <cellStyle name="Jegyzet 2 2 2 2 2" xfId="143"/>
    <cellStyle name="Jegyzet 2 2 2 3" xfId="144"/>
    <cellStyle name="Jegyzet 2 2 3" xfId="145"/>
    <cellStyle name="Jegyzet 2 2 3 2" xfId="146"/>
    <cellStyle name="Jegyzet 2 2 3 2 2" xfId="147"/>
    <cellStyle name="Jegyzet 2 2 3 3" xfId="148"/>
    <cellStyle name="Jegyzet 2 2 4" xfId="149"/>
    <cellStyle name="Jegyzet 2 2 4 2" xfId="150"/>
    <cellStyle name="Jegyzet 2 2 5" xfId="151"/>
    <cellStyle name="Jegyzet 2 3" xfId="152"/>
    <cellStyle name="Jegyzet 2 3 2" xfId="153"/>
    <cellStyle name="Jegyzet 2 3 2 2" xfId="154"/>
    <cellStyle name="Jegyzet 2 3 2 2 2" xfId="155"/>
    <cellStyle name="Jegyzet 2 3 2 3" xfId="156"/>
    <cellStyle name="Jegyzet 2 3 3" xfId="157"/>
    <cellStyle name="Jegyzet 2 3 3 2" xfId="158"/>
    <cellStyle name="Jegyzet 2 3 3 2 2" xfId="159"/>
    <cellStyle name="Jegyzet 2 3 3 3" xfId="160"/>
    <cellStyle name="Jegyzet 2 3 4" xfId="161"/>
    <cellStyle name="Jegyzet 2 3 4 2" xfId="162"/>
    <cellStyle name="Jegyzet 2 3 5" xfId="163"/>
    <cellStyle name="Jegyzet 2 4" xfId="164"/>
    <cellStyle name="Jegyzet 2 4 2" xfId="165"/>
    <cellStyle name="Jegyzet 2 4 2 2" xfId="166"/>
    <cellStyle name="Jegyzet 2 4 2 2 2" xfId="167"/>
    <cellStyle name="Jegyzet 2 4 2 3" xfId="168"/>
    <cellStyle name="Jegyzet 2 4 3" xfId="169"/>
    <cellStyle name="Jegyzet 2 4 3 2" xfId="170"/>
    <cellStyle name="Jegyzet 2 4 3 2 2" xfId="171"/>
    <cellStyle name="Jegyzet 2 4 3 3" xfId="172"/>
    <cellStyle name="Jegyzet 2 4 4" xfId="173"/>
    <cellStyle name="Jegyzet 2 4 4 2" xfId="174"/>
    <cellStyle name="Jegyzet 2 4 5" xfId="175"/>
    <cellStyle name="Jegyzet 2 5" xfId="176"/>
    <cellStyle name="Jegyzet 2 5 2" xfId="177"/>
    <cellStyle name="Jegyzet 2 5 2 2" xfId="178"/>
    <cellStyle name="Jegyzet 2 5 2 2 2" xfId="179"/>
    <cellStyle name="Jegyzet 2 5 2 3" xfId="180"/>
    <cellStyle name="Jegyzet 2 5 3" xfId="181"/>
    <cellStyle name="Jegyzet 2 5 3 2" xfId="182"/>
    <cellStyle name="Jegyzet 2 5 3 2 2" xfId="183"/>
    <cellStyle name="Jegyzet 2 5 3 3" xfId="184"/>
    <cellStyle name="Jegyzet 2 5 4" xfId="185"/>
    <cellStyle name="Jegyzet 2 5 4 2" xfId="186"/>
    <cellStyle name="Jegyzet 2 5 5" xfId="187"/>
    <cellStyle name="Jegyzet 2 6" xfId="188"/>
    <cellStyle name="Jegyzet 2 6 2" xfId="189"/>
    <cellStyle name="Jegyzet 2 6 2 2" xfId="190"/>
    <cellStyle name="Jegyzet 2 6 3" xfId="191"/>
    <cellStyle name="Jegyzet 2 7" xfId="192"/>
    <cellStyle name="Jegyzet 2 7 2" xfId="193"/>
    <cellStyle name="Jegyzet 2 7 2 2" xfId="194"/>
    <cellStyle name="Jegyzet 2 7 3" xfId="195"/>
    <cellStyle name="Jegyzet 2 8" xfId="196"/>
    <cellStyle name="Jegyzet 2 8 2" xfId="197"/>
    <cellStyle name="Jegyzet 2 9" xfId="198"/>
    <cellStyle name="Jegyzet 2_2012. hitel feladatok" xfId="199"/>
    <cellStyle name="Jegyzet 3" xfId="200"/>
    <cellStyle name="Jegyzet 3 2" xfId="201"/>
    <cellStyle name="Jegyzet 3 2 2" xfId="202"/>
    <cellStyle name="Jegyzet 3 2 2 2" xfId="203"/>
    <cellStyle name="Jegyzet 3 2 2 2 2" xfId="204"/>
    <cellStyle name="Jegyzet 3 2 2 3" xfId="205"/>
    <cellStyle name="Jegyzet 3 2 3" xfId="206"/>
    <cellStyle name="Jegyzet 3 2 3 2" xfId="207"/>
    <cellStyle name="Jegyzet 3 2 3 2 2" xfId="208"/>
    <cellStyle name="Jegyzet 3 2 3 3" xfId="209"/>
    <cellStyle name="Jegyzet 3 2 4" xfId="210"/>
    <cellStyle name="Jegyzet 3 2 4 2" xfId="211"/>
    <cellStyle name="Jegyzet 3 2 5" xfId="212"/>
    <cellStyle name="Jegyzet 3 3" xfId="213"/>
    <cellStyle name="Jegyzet 3 3 2" xfId="214"/>
    <cellStyle name="Jegyzet 3 3 2 2" xfId="215"/>
    <cellStyle name="Jegyzet 3 3 2 2 2" xfId="216"/>
    <cellStyle name="Jegyzet 3 3 2 3" xfId="217"/>
    <cellStyle name="Jegyzet 3 3 3" xfId="218"/>
    <cellStyle name="Jegyzet 3 3 3 2" xfId="219"/>
    <cellStyle name="Jegyzet 3 3 3 2 2" xfId="220"/>
    <cellStyle name="Jegyzet 3 3 3 3" xfId="221"/>
    <cellStyle name="Jegyzet 3 3 4" xfId="222"/>
    <cellStyle name="Jegyzet 3 3 4 2" xfId="223"/>
    <cellStyle name="Jegyzet 3 3 5" xfId="224"/>
    <cellStyle name="Jegyzet 3 4" xfId="225"/>
    <cellStyle name="Jegyzet 3 4 2" xfId="226"/>
    <cellStyle name="Jegyzet 3 4 2 2" xfId="227"/>
    <cellStyle name="Jegyzet 3 4 2 2 2" xfId="228"/>
    <cellStyle name="Jegyzet 3 4 2 3" xfId="229"/>
    <cellStyle name="Jegyzet 3 4 3" xfId="230"/>
    <cellStyle name="Jegyzet 3 4 3 2" xfId="231"/>
    <cellStyle name="Jegyzet 3 4 3 2 2" xfId="232"/>
    <cellStyle name="Jegyzet 3 4 3 3" xfId="233"/>
    <cellStyle name="Jegyzet 3 4 4" xfId="234"/>
    <cellStyle name="Jegyzet 3 4 4 2" xfId="235"/>
    <cellStyle name="Jegyzet 3 4 5" xfId="236"/>
    <cellStyle name="Jegyzet 3 5" xfId="237"/>
    <cellStyle name="Jegyzet 3 5 2" xfId="238"/>
    <cellStyle name="Jegyzet 3 5 2 2" xfId="239"/>
    <cellStyle name="Jegyzet 3 5 2 2 2" xfId="240"/>
    <cellStyle name="Jegyzet 3 5 2 3" xfId="241"/>
    <cellStyle name="Jegyzet 3 5 3" xfId="242"/>
    <cellStyle name="Jegyzet 3 5 3 2" xfId="243"/>
    <cellStyle name="Jegyzet 3 5 3 2 2" xfId="244"/>
    <cellStyle name="Jegyzet 3 5 3 3" xfId="245"/>
    <cellStyle name="Jegyzet 3 5 4" xfId="246"/>
    <cellStyle name="Jegyzet 3 5 4 2" xfId="247"/>
    <cellStyle name="Jegyzet 3 5 5" xfId="248"/>
    <cellStyle name="Jegyzet 3 6" xfId="249"/>
    <cellStyle name="Jegyzet 3 6 2" xfId="250"/>
    <cellStyle name="Jegyzet 3 6 2 2" xfId="251"/>
    <cellStyle name="Jegyzet 3 6 3" xfId="252"/>
    <cellStyle name="Jegyzet 3 7" xfId="253"/>
    <cellStyle name="Jegyzet 3 7 2" xfId="254"/>
    <cellStyle name="Jegyzet 3 7 2 2" xfId="255"/>
    <cellStyle name="Jegyzet 3 7 3" xfId="256"/>
    <cellStyle name="Jegyzet 3 8" xfId="257"/>
    <cellStyle name="Jegyzet 3 8 2" xfId="258"/>
    <cellStyle name="Jegyzet 3 9" xfId="259"/>
    <cellStyle name="Jegyzet 3_2012. hitel feladatok" xfId="260"/>
    <cellStyle name="Jegyzet 4" xfId="261"/>
    <cellStyle name="Jegyzet 4 2" xfId="262"/>
    <cellStyle name="Jegyzet 4 2 2" xfId="263"/>
    <cellStyle name="Jegyzet 4 2 2 2" xfId="264"/>
    <cellStyle name="Jegyzet 4 2 2 2 2" xfId="265"/>
    <cellStyle name="Jegyzet 4 2 2 3" xfId="266"/>
    <cellStyle name="Jegyzet 4 2 3" xfId="267"/>
    <cellStyle name="Jegyzet 4 2 3 2" xfId="268"/>
    <cellStyle name="Jegyzet 4 2 3 2 2" xfId="269"/>
    <cellStyle name="Jegyzet 4 2 3 3" xfId="270"/>
    <cellStyle name="Jegyzet 4 2 4" xfId="271"/>
    <cellStyle name="Jegyzet 4 2 4 2" xfId="272"/>
    <cellStyle name="Jegyzet 4 2 5" xfId="273"/>
    <cellStyle name="Jegyzet 4 3" xfId="274"/>
    <cellStyle name="Jegyzet 4 3 2" xfId="275"/>
    <cellStyle name="Jegyzet 4 3 2 2" xfId="276"/>
    <cellStyle name="Jegyzet 4 3 2 2 2" xfId="277"/>
    <cellStyle name="Jegyzet 4 3 2 3" xfId="278"/>
    <cellStyle name="Jegyzet 4 3 3" xfId="279"/>
    <cellStyle name="Jegyzet 4 3 3 2" xfId="280"/>
    <cellStyle name="Jegyzet 4 3 3 2 2" xfId="281"/>
    <cellStyle name="Jegyzet 4 3 3 3" xfId="282"/>
    <cellStyle name="Jegyzet 4 3 4" xfId="283"/>
    <cellStyle name="Jegyzet 4 3 4 2" xfId="284"/>
    <cellStyle name="Jegyzet 4 3 5" xfId="285"/>
    <cellStyle name="Jegyzet 4 4" xfId="286"/>
    <cellStyle name="Jegyzet 4 4 2" xfId="287"/>
    <cellStyle name="Jegyzet 4 4 2 2" xfId="288"/>
    <cellStyle name="Jegyzet 4 4 2 2 2" xfId="289"/>
    <cellStyle name="Jegyzet 4 4 2 3" xfId="290"/>
    <cellStyle name="Jegyzet 4 4 3" xfId="291"/>
    <cellStyle name="Jegyzet 4 4 3 2" xfId="292"/>
    <cellStyle name="Jegyzet 4 4 3 2 2" xfId="293"/>
    <cellStyle name="Jegyzet 4 4 3 3" xfId="294"/>
    <cellStyle name="Jegyzet 4 4 4" xfId="295"/>
    <cellStyle name="Jegyzet 4 4 4 2" xfId="296"/>
    <cellStyle name="Jegyzet 4 4 5" xfId="297"/>
    <cellStyle name="Jegyzet 4 5" xfId="298"/>
    <cellStyle name="Jegyzet 4 5 2" xfId="299"/>
    <cellStyle name="Jegyzet 4 5 2 2" xfId="300"/>
    <cellStyle name="Jegyzet 4 5 2 2 2" xfId="301"/>
    <cellStyle name="Jegyzet 4 5 2 3" xfId="302"/>
    <cellStyle name="Jegyzet 4 5 3" xfId="303"/>
    <cellStyle name="Jegyzet 4 5 3 2" xfId="304"/>
    <cellStyle name="Jegyzet 4 5 3 2 2" xfId="305"/>
    <cellStyle name="Jegyzet 4 5 3 3" xfId="306"/>
    <cellStyle name="Jegyzet 4 5 4" xfId="307"/>
    <cellStyle name="Jegyzet 4 5 4 2" xfId="308"/>
    <cellStyle name="Jegyzet 4 5 5" xfId="309"/>
    <cellStyle name="Jegyzet 4 6" xfId="310"/>
    <cellStyle name="Jegyzet 4 6 2" xfId="311"/>
    <cellStyle name="Jegyzet 4 6 2 2" xfId="312"/>
    <cellStyle name="Jegyzet 4 6 3" xfId="313"/>
    <cellStyle name="Jegyzet 4 7" xfId="314"/>
    <cellStyle name="Jegyzet 4 7 2" xfId="315"/>
    <cellStyle name="Jegyzet 4 7 2 2" xfId="316"/>
    <cellStyle name="Jegyzet 4 7 3" xfId="317"/>
    <cellStyle name="Jegyzet 4 8" xfId="318"/>
    <cellStyle name="Jegyzet 4 8 2" xfId="319"/>
    <cellStyle name="Jegyzet 4 9" xfId="320"/>
    <cellStyle name="Jegyzet 4_2012. hitel feladatok" xfId="321"/>
    <cellStyle name="Jegyzet 5" xfId="322"/>
    <cellStyle name="Jegyzet 5 2" xfId="323"/>
    <cellStyle name="Jegyzet 5 2 2" xfId="324"/>
    <cellStyle name="Jegyzet 5 2 2 2" xfId="325"/>
    <cellStyle name="Jegyzet 5 2 2 2 2" xfId="326"/>
    <cellStyle name="Jegyzet 5 2 2 3" xfId="327"/>
    <cellStyle name="Jegyzet 5 2 3" xfId="328"/>
    <cellStyle name="Jegyzet 5 2 3 2" xfId="329"/>
    <cellStyle name="Jegyzet 5 2 3 2 2" xfId="330"/>
    <cellStyle name="Jegyzet 5 2 3 3" xfId="331"/>
    <cellStyle name="Jegyzet 5 2 4" xfId="332"/>
    <cellStyle name="Jegyzet 5 2 4 2" xfId="333"/>
    <cellStyle name="Jegyzet 5 2 5" xfId="334"/>
    <cellStyle name="Jegyzet 5 3" xfId="335"/>
    <cellStyle name="Jegyzet 5 3 2" xfId="336"/>
    <cellStyle name="Jegyzet 5 3 2 2" xfId="337"/>
    <cellStyle name="Jegyzet 5 3 2 2 2" xfId="338"/>
    <cellStyle name="Jegyzet 5 3 2 3" xfId="339"/>
    <cellStyle name="Jegyzet 5 3 3" xfId="340"/>
    <cellStyle name="Jegyzet 5 3 3 2" xfId="341"/>
    <cellStyle name="Jegyzet 5 3 3 2 2" xfId="342"/>
    <cellStyle name="Jegyzet 5 3 3 3" xfId="343"/>
    <cellStyle name="Jegyzet 5 3 4" xfId="344"/>
    <cellStyle name="Jegyzet 5 3 4 2" xfId="345"/>
    <cellStyle name="Jegyzet 5 3 5" xfId="346"/>
    <cellStyle name="Jegyzet 5 4" xfId="347"/>
    <cellStyle name="Jegyzet 5 4 2" xfId="348"/>
    <cellStyle name="Jegyzet 5 4 2 2" xfId="349"/>
    <cellStyle name="Jegyzet 5 4 2 2 2" xfId="350"/>
    <cellStyle name="Jegyzet 5 4 2 3" xfId="351"/>
    <cellStyle name="Jegyzet 5 4 3" xfId="352"/>
    <cellStyle name="Jegyzet 5 4 3 2" xfId="353"/>
    <cellStyle name="Jegyzet 5 4 3 2 2" xfId="354"/>
    <cellStyle name="Jegyzet 5 4 3 3" xfId="355"/>
    <cellStyle name="Jegyzet 5 4 4" xfId="356"/>
    <cellStyle name="Jegyzet 5 4 4 2" xfId="357"/>
    <cellStyle name="Jegyzet 5 4 5" xfId="358"/>
    <cellStyle name="Jegyzet 5 5" xfId="359"/>
    <cellStyle name="Jegyzet 5 5 2" xfId="360"/>
    <cellStyle name="Jegyzet 5 5 2 2" xfId="361"/>
    <cellStyle name="Jegyzet 5 5 2 2 2" xfId="362"/>
    <cellStyle name="Jegyzet 5 5 2 3" xfId="363"/>
    <cellStyle name="Jegyzet 5 5 3" xfId="364"/>
    <cellStyle name="Jegyzet 5 5 3 2" xfId="365"/>
    <cellStyle name="Jegyzet 5 5 3 2 2" xfId="366"/>
    <cellStyle name="Jegyzet 5 5 3 3" xfId="367"/>
    <cellStyle name="Jegyzet 5 5 4" xfId="368"/>
    <cellStyle name="Jegyzet 5 5 4 2" xfId="369"/>
    <cellStyle name="Jegyzet 5 5 5" xfId="370"/>
    <cellStyle name="Jegyzet 5 6" xfId="371"/>
    <cellStyle name="Jegyzet 5 6 2" xfId="372"/>
    <cellStyle name="Jegyzet 5 6 2 2" xfId="373"/>
    <cellStyle name="Jegyzet 5 6 3" xfId="374"/>
    <cellStyle name="Jegyzet 5 7" xfId="375"/>
    <cellStyle name="Jegyzet 5 7 2" xfId="376"/>
    <cellStyle name="Jegyzet 5 7 2 2" xfId="377"/>
    <cellStyle name="Jegyzet 5 7 3" xfId="378"/>
    <cellStyle name="Jegyzet 5 8" xfId="379"/>
    <cellStyle name="Jegyzet 5 8 2" xfId="380"/>
    <cellStyle name="Jegyzet 5 9" xfId="381"/>
    <cellStyle name="Jegyzet 5_2012. hitel feladatok" xfId="382"/>
    <cellStyle name="Jegyzet 6" xfId="383"/>
    <cellStyle name="Jegyzet 6 2" xfId="384"/>
    <cellStyle name="Jegyzet 6 2 2" xfId="385"/>
    <cellStyle name="Jegyzet 6 2 2 2" xfId="386"/>
    <cellStyle name="Jegyzet 6 2 3" xfId="387"/>
    <cellStyle name="Jegyzet 6 3" xfId="388"/>
    <cellStyle name="Jegyzet 6 3 2" xfId="389"/>
    <cellStyle name="Jegyzet 6 3 2 2" xfId="390"/>
    <cellStyle name="Jegyzet 6 3 3" xfId="391"/>
    <cellStyle name="Jegyzet 6 4" xfId="392"/>
    <cellStyle name="Jegyzet 6 4 2" xfId="393"/>
    <cellStyle name="Jegyzet 6 5" xfId="394"/>
    <cellStyle name="Jegyzet 7" xfId="395"/>
    <cellStyle name="Jegyzet 7 2" xfId="396"/>
    <cellStyle name="Jegyzet 7 2 2" xfId="397"/>
    <cellStyle name="Jegyzet 7 2 2 2" xfId="398"/>
    <cellStyle name="Jegyzet 7 2 3" xfId="399"/>
    <cellStyle name="Jegyzet 7 3" xfId="400"/>
    <cellStyle name="Jegyzet 7 3 2" xfId="401"/>
    <cellStyle name="Jegyzet 7 3 2 2" xfId="402"/>
    <cellStyle name="Jegyzet 7 3 3" xfId="403"/>
    <cellStyle name="Jegyzet 7 4" xfId="404"/>
    <cellStyle name="Jegyzet 7 4 2" xfId="405"/>
    <cellStyle name="Jegyzet 7 5" xfId="406"/>
    <cellStyle name="Jegyzet 8" xfId="407"/>
    <cellStyle name="Jegyzet 8 2" xfId="408"/>
    <cellStyle name="Jegyzet 8 2 2" xfId="409"/>
    <cellStyle name="Jegyzet 8 2 2 2" xfId="410"/>
    <cellStyle name="Jegyzet 8 2 3" xfId="411"/>
    <cellStyle name="Jegyzet 8 3" xfId="412"/>
    <cellStyle name="Jegyzet 8 3 2" xfId="413"/>
    <cellStyle name="Jegyzet 8 3 2 2" xfId="414"/>
    <cellStyle name="Jegyzet 8 3 3" xfId="415"/>
    <cellStyle name="Jegyzet 8 4" xfId="416"/>
    <cellStyle name="Jegyzet 8 4 2" xfId="417"/>
    <cellStyle name="Jegyzet 8 5" xfId="418"/>
    <cellStyle name="Jegyzet 9" xfId="419"/>
    <cellStyle name="Jegyzet 9 2" xfId="420"/>
    <cellStyle name="Jegyzet 9 2 2" xfId="421"/>
    <cellStyle name="Jegyzet 9 2 2 2" xfId="422"/>
    <cellStyle name="Jegyzet 9 2 3" xfId="423"/>
    <cellStyle name="Jegyzet 9 3" xfId="424"/>
    <cellStyle name="Jegyzet 9 3 2" xfId="425"/>
    <cellStyle name="Jegyzet 9 3 2 2" xfId="426"/>
    <cellStyle name="Jegyzet 9 3 3" xfId="427"/>
    <cellStyle name="Jegyzet 9 4" xfId="428"/>
    <cellStyle name="Jegyzet 9 4 2" xfId="429"/>
    <cellStyle name="Jegyzet 9 5" xfId="430"/>
    <cellStyle name="Linked Cell" xfId="431"/>
    <cellStyle name="Már látott hiperhivatkozás" xfId="5"/>
    <cellStyle name="Neutral" xfId="432"/>
    <cellStyle name="Normál" xfId="0" builtinId="0"/>
    <cellStyle name="Normál 10" xfId="433"/>
    <cellStyle name="Normál 10 2" xfId="434"/>
    <cellStyle name="Normál 10 3" xfId="435"/>
    <cellStyle name="Normál 11" xfId="436"/>
    <cellStyle name="Normál 11 2" xfId="437"/>
    <cellStyle name="Normál 11 3" xfId="438"/>
    <cellStyle name="Normál 12" xfId="439"/>
    <cellStyle name="Normál 12 2" xfId="440"/>
    <cellStyle name="Normál 12 3" xfId="441"/>
    <cellStyle name="Normál 13" xfId="442"/>
    <cellStyle name="Normál 13 2" xfId="443"/>
    <cellStyle name="Normál 13 3" xfId="444"/>
    <cellStyle name="Normál 14" xfId="445"/>
    <cellStyle name="Normál 14 2" xfId="446"/>
    <cellStyle name="Normál 14 3" xfId="447"/>
    <cellStyle name="Normál 15" xfId="448"/>
    <cellStyle name="Normál 15 2" xfId="449"/>
    <cellStyle name="Normál 15_2012. 08.30. II. tervmódosítás" xfId="450"/>
    <cellStyle name="Normál 16" xfId="451"/>
    <cellStyle name="Normál 16 2" xfId="452"/>
    <cellStyle name="Normál 16_2012. 08.30. II. tervmódosítás" xfId="453"/>
    <cellStyle name="Normál 17" xfId="454"/>
    <cellStyle name="Normál 18" xfId="455"/>
    <cellStyle name="Normál 18 2" xfId="456"/>
    <cellStyle name="Normál 19" xfId="457"/>
    <cellStyle name="Normál 2" xfId="10"/>
    <cellStyle name="Normál 2 2" xfId="14"/>
    <cellStyle name="Normál 2 2 2" xfId="458"/>
    <cellStyle name="Normál 2 2 3" xfId="459"/>
    <cellStyle name="Normál 2 3" xfId="460"/>
    <cellStyle name="Normál 2 4" xfId="461"/>
    <cellStyle name="Normál 2_2012. 05.31. terv. mód." xfId="462"/>
    <cellStyle name="Normál 20" xfId="463"/>
    <cellStyle name="Normál 20 2" xfId="464"/>
    <cellStyle name="Normál 21" xfId="465"/>
    <cellStyle name="Normál 22" xfId="11"/>
    <cellStyle name="Normál 3" xfId="466"/>
    <cellStyle name="Normál 3 2" xfId="467"/>
    <cellStyle name="Normál 3 3" xfId="468"/>
    <cellStyle name="Normál 3_2012. 08.30. II. tervmódosítás" xfId="469"/>
    <cellStyle name="Normál 4" xfId="470"/>
    <cellStyle name="Normál 4 2" xfId="471"/>
    <cellStyle name="Normál 4 3" xfId="472"/>
    <cellStyle name="Normál 5" xfId="473"/>
    <cellStyle name="Normál 5 2" xfId="474"/>
    <cellStyle name="Normál 5 3" xfId="475"/>
    <cellStyle name="Normál 6" xfId="476"/>
    <cellStyle name="Normál 6 2" xfId="477"/>
    <cellStyle name="Normál 6 3" xfId="478"/>
    <cellStyle name="Normál 7" xfId="479"/>
    <cellStyle name="Normál 7 2" xfId="480"/>
    <cellStyle name="Normál 7 3" xfId="481"/>
    <cellStyle name="Normál 8" xfId="482"/>
    <cellStyle name="Normál 8 2" xfId="483"/>
    <cellStyle name="Normál 8 3" xfId="484"/>
    <cellStyle name="Normál 9" xfId="485"/>
    <cellStyle name="Normál 9 2" xfId="486"/>
    <cellStyle name="Normál 9 3" xfId="487"/>
    <cellStyle name="Normal_2 Overdue cases" xfId="488"/>
    <cellStyle name="Normál_Bérfejl." xfId="12"/>
    <cellStyle name="Normal_bevkiad80vizsgx" xfId="489"/>
    <cellStyle name="Normál_KVRENMUNKA" xfId="6"/>
    <cellStyle name="Normal_tanusitv" xfId="490"/>
    <cellStyle name="Normál_VAGYONK" xfId="7"/>
    <cellStyle name="Normál_VAGYONKIM" xfId="8"/>
    <cellStyle name="Note" xfId="491"/>
    <cellStyle name="Output" xfId="492"/>
    <cellStyle name="Pénznem 3" xfId="493"/>
    <cellStyle name="Pénznem 3 2" xfId="494"/>
    <cellStyle name="Százalék" xfId="9" builtinId="5"/>
    <cellStyle name="Százalék 2" xfId="495"/>
    <cellStyle name="Százalék 2 2" xfId="496"/>
    <cellStyle name="Százalék 2 3" xfId="497"/>
    <cellStyle name="Százalék 2 4" xfId="498"/>
    <cellStyle name="Százalék 3" xfId="499"/>
    <cellStyle name="Százalék 4" xfId="500"/>
    <cellStyle name="Százalék 5" xfId="501"/>
    <cellStyle name="Százalék 6" xfId="502"/>
    <cellStyle name="Százalék 6 2" xfId="503"/>
    <cellStyle name="Százalék 7" xfId="504"/>
    <cellStyle name="Százalék 7 2" xfId="505"/>
    <cellStyle name="Százalék 7 2 2" xfId="506"/>
    <cellStyle name="Százalék 8" xfId="507"/>
    <cellStyle name="Title" xfId="508"/>
    <cellStyle name="Total" xfId="509"/>
    <cellStyle name="Warning Text" xfId="510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1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38"/>
  <sheetViews>
    <sheetView zoomScaleNormal="100" workbookViewId="0">
      <selection activeCell="A5" sqref="A5"/>
    </sheetView>
  </sheetViews>
  <sheetFormatPr defaultColWidth="9.33203125" defaultRowHeight="12.75" x14ac:dyDescent="0.2"/>
  <cols>
    <col min="1" max="1" width="46.33203125" style="267" customWidth="1"/>
    <col min="2" max="2" width="66.1640625" style="267" customWidth="1"/>
    <col min="3" max="16384" width="9.33203125" style="267"/>
  </cols>
  <sheetData>
    <row r="1" spans="1:2" ht="18.75" x14ac:dyDescent="0.3">
      <c r="A1" s="454" t="s">
        <v>108</v>
      </c>
    </row>
    <row r="3" spans="1:2" x14ac:dyDescent="0.2">
      <c r="A3" s="455"/>
      <c r="B3" s="455"/>
    </row>
    <row r="4" spans="1:2" ht="15.75" x14ac:dyDescent="0.25">
      <c r="A4" s="430" t="s">
        <v>850</v>
      </c>
      <c r="B4" s="456"/>
    </row>
    <row r="5" spans="1:2" s="457" customFormat="1" x14ac:dyDescent="0.2">
      <c r="A5" s="455"/>
      <c r="B5" s="455"/>
    </row>
    <row r="6" spans="1:2" x14ac:dyDescent="0.2">
      <c r="A6" s="455" t="s">
        <v>493</v>
      </c>
      <c r="B6" s="455" t="s">
        <v>494</v>
      </c>
    </row>
    <row r="7" spans="1:2" x14ac:dyDescent="0.2">
      <c r="A7" s="455" t="s">
        <v>495</v>
      </c>
      <c r="B7" s="455" t="s">
        <v>496</v>
      </c>
    </row>
    <row r="8" spans="1:2" x14ac:dyDescent="0.2">
      <c r="A8" s="455" t="s">
        <v>497</v>
      </c>
      <c r="B8" s="455" t="s">
        <v>498</v>
      </c>
    </row>
    <row r="9" spans="1:2" x14ac:dyDescent="0.2">
      <c r="A9" s="455"/>
      <c r="B9" s="455"/>
    </row>
    <row r="10" spans="1:2" ht="15.75" x14ac:dyDescent="0.25">
      <c r="A10" s="430" t="str">
        <f>+CONCATENATE(LEFT(A4,4),". évi módosított előirányzat BEVÉTELEK")</f>
        <v>2018. évi módosított előirányzat BEVÉTELEK</v>
      </c>
      <c r="B10" s="456"/>
    </row>
    <row r="11" spans="1:2" x14ac:dyDescent="0.2">
      <c r="A11" s="455"/>
      <c r="B11" s="455"/>
    </row>
    <row r="12" spans="1:2" s="457" customFormat="1" x14ac:dyDescent="0.2">
      <c r="A12" s="455" t="s">
        <v>499</v>
      </c>
      <c r="B12" s="455" t="s">
        <v>505</v>
      </c>
    </row>
    <row r="13" spans="1:2" x14ac:dyDescent="0.2">
      <c r="A13" s="455" t="s">
        <v>500</v>
      </c>
      <c r="B13" s="455" t="s">
        <v>506</v>
      </c>
    </row>
    <row r="14" spans="1:2" x14ac:dyDescent="0.2">
      <c r="A14" s="455" t="s">
        <v>501</v>
      </c>
      <c r="B14" s="455" t="s">
        <v>507</v>
      </c>
    </row>
    <row r="15" spans="1:2" x14ac:dyDescent="0.2">
      <c r="A15" s="455"/>
      <c r="B15" s="455"/>
    </row>
    <row r="16" spans="1:2" ht="14.25" x14ac:dyDescent="0.2">
      <c r="A16" s="458" t="str">
        <f>+CONCATENATE(LEFT(A4,4),". évi teljesítés BEVÉTELEK")</f>
        <v>2018. évi teljesítés BEVÉTELEK</v>
      </c>
      <c r="B16" s="456"/>
    </row>
    <row r="17" spans="1:2" x14ac:dyDescent="0.2">
      <c r="A17" s="455"/>
      <c r="B17" s="455"/>
    </row>
    <row r="18" spans="1:2" x14ac:dyDescent="0.2">
      <c r="A18" s="455" t="s">
        <v>502</v>
      </c>
      <c r="B18" s="455" t="s">
        <v>508</v>
      </c>
    </row>
    <row r="19" spans="1:2" x14ac:dyDescent="0.2">
      <c r="A19" s="455" t="s">
        <v>503</v>
      </c>
      <c r="B19" s="455" t="s">
        <v>509</v>
      </c>
    </row>
    <row r="20" spans="1:2" x14ac:dyDescent="0.2">
      <c r="A20" s="455" t="s">
        <v>504</v>
      </c>
      <c r="B20" s="455" t="s">
        <v>510</v>
      </c>
    </row>
    <row r="21" spans="1:2" x14ac:dyDescent="0.2">
      <c r="A21" s="455"/>
      <c r="B21" s="455"/>
    </row>
    <row r="22" spans="1:2" ht="15.75" x14ac:dyDescent="0.25">
      <c r="A22" s="430" t="str">
        <f>+CONCATENATE(LEFT(A4,4),". évi eredeti előirányzat KIADÁSOK")</f>
        <v>2018. évi eredeti előirányzat KIADÁSOK</v>
      </c>
      <c r="B22" s="456"/>
    </row>
    <row r="23" spans="1:2" x14ac:dyDescent="0.2">
      <c r="A23" s="455"/>
      <c r="B23" s="455"/>
    </row>
    <row r="24" spans="1:2" x14ac:dyDescent="0.2">
      <c r="A24" s="455" t="s">
        <v>511</v>
      </c>
      <c r="B24" s="455" t="s">
        <v>517</v>
      </c>
    </row>
    <row r="25" spans="1:2" x14ac:dyDescent="0.2">
      <c r="A25" s="455" t="s">
        <v>490</v>
      </c>
      <c r="B25" s="455" t="s">
        <v>518</v>
      </c>
    </row>
    <row r="26" spans="1:2" x14ac:dyDescent="0.2">
      <c r="A26" s="455" t="s">
        <v>512</v>
      </c>
      <c r="B26" s="455" t="s">
        <v>519</v>
      </c>
    </row>
    <row r="27" spans="1:2" x14ac:dyDescent="0.2">
      <c r="A27" s="455"/>
      <c r="B27" s="455"/>
    </row>
    <row r="28" spans="1:2" ht="15.75" x14ac:dyDescent="0.25">
      <c r="A28" s="430" t="str">
        <f>+CONCATENATE(LEFT(A4,4),". évi módosított előirányzat KIADÁSOK")</f>
        <v>2018. évi módosított előirányzat KIADÁSOK</v>
      </c>
      <c r="B28" s="456"/>
    </row>
    <row r="29" spans="1:2" x14ac:dyDescent="0.2">
      <c r="A29" s="455"/>
      <c r="B29" s="455"/>
    </row>
    <row r="30" spans="1:2" x14ac:dyDescent="0.2">
      <c r="A30" s="455" t="s">
        <v>513</v>
      </c>
      <c r="B30" s="455" t="s">
        <v>524</v>
      </c>
    </row>
    <row r="31" spans="1:2" x14ac:dyDescent="0.2">
      <c r="A31" s="455" t="s">
        <v>491</v>
      </c>
      <c r="B31" s="455" t="s">
        <v>521</v>
      </c>
    </row>
    <row r="32" spans="1:2" x14ac:dyDescent="0.2">
      <c r="A32" s="455" t="s">
        <v>514</v>
      </c>
      <c r="B32" s="455" t="s">
        <v>520</v>
      </c>
    </row>
    <row r="33" spans="1:2" x14ac:dyDescent="0.2">
      <c r="A33" s="455"/>
      <c r="B33" s="455"/>
    </row>
    <row r="34" spans="1:2" ht="15.75" x14ac:dyDescent="0.25">
      <c r="A34" s="459" t="str">
        <f>+CONCATENATE(LEFT(A4,4),". évi teljesítés KIADÁSOK")</f>
        <v>2018. évi teljesítés KIADÁSOK</v>
      </c>
      <c r="B34" s="456"/>
    </row>
    <row r="35" spans="1:2" x14ac:dyDescent="0.2">
      <c r="A35" s="455"/>
      <c r="B35" s="455"/>
    </row>
    <row r="36" spans="1:2" x14ac:dyDescent="0.2">
      <c r="A36" s="455" t="s">
        <v>515</v>
      </c>
      <c r="B36" s="455" t="s">
        <v>525</v>
      </c>
    </row>
    <row r="37" spans="1:2" x14ac:dyDescent="0.2">
      <c r="A37" s="455" t="s">
        <v>492</v>
      </c>
      <c r="B37" s="455" t="s">
        <v>523</v>
      </c>
    </row>
    <row r="38" spans="1:2" x14ac:dyDescent="0.2">
      <c r="A38" s="455" t="s">
        <v>516</v>
      </c>
      <c r="B38" s="455" t="s">
        <v>522</v>
      </c>
    </row>
  </sheetData>
  <phoneticPr fontId="27" type="noConversion"/>
  <pageMargins left="1.0629921259842521" right="1.0236220472440944" top="0.78740157480314965" bottom="0.78740157480314965" header="0.70866141732283472" footer="0.70866141732283472"/>
  <pageSetup paperSize="9" scale="7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24"/>
  <sheetViews>
    <sheetView zoomScaleNormal="100" zoomScaleSheetLayoutView="130" workbookViewId="0">
      <selection activeCell="H25" sqref="H25"/>
    </sheetView>
  </sheetViews>
  <sheetFormatPr defaultColWidth="9.33203125" defaultRowHeight="12.75" x14ac:dyDescent="0.2"/>
  <cols>
    <col min="1" max="1" width="48.1640625" style="5" customWidth="1"/>
    <col min="2" max="7" width="15.83203125" style="4" customWidth="1"/>
    <col min="8" max="8" width="4.1640625" style="4" customWidth="1"/>
    <col min="9" max="9" width="13.83203125" style="4" customWidth="1"/>
    <col min="10" max="16384" width="9.33203125" style="4"/>
  </cols>
  <sheetData>
    <row r="1" spans="1:8" ht="24.75" customHeight="1" x14ac:dyDescent="0.2">
      <c r="A1" s="994" t="s">
        <v>1</v>
      </c>
      <c r="B1" s="994"/>
      <c r="C1" s="994"/>
      <c r="D1" s="994"/>
      <c r="E1" s="994"/>
      <c r="F1" s="994"/>
      <c r="G1" s="994"/>
      <c r="H1" s="996" t="s">
        <v>919</v>
      </c>
    </row>
    <row r="2" spans="1:8" ht="23.25" customHeight="1" thickBot="1" x14ac:dyDescent="0.3">
      <c r="A2" s="26"/>
      <c r="B2" s="10"/>
      <c r="C2" s="10"/>
      <c r="D2" s="10"/>
      <c r="E2" s="10"/>
      <c r="F2" s="993" t="s">
        <v>50</v>
      </c>
      <c r="G2" s="993"/>
      <c r="H2" s="996"/>
    </row>
    <row r="3" spans="1:8" s="6" customFormat="1" ht="48.75" customHeight="1" thickBot="1" x14ac:dyDescent="0.25">
      <c r="A3" s="27" t="s">
        <v>57</v>
      </c>
      <c r="B3" s="28" t="s">
        <v>55</v>
      </c>
      <c r="C3" s="28" t="s">
        <v>56</v>
      </c>
      <c r="D3" s="28" t="str">
        <f>+'3.sz.mell.'!D3</f>
        <v>Felhasználás 2017. XII.31-ig</v>
      </c>
      <c r="E3" s="28" t="str">
        <f>+'3.sz.mell.'!E3</f>
        <v>2018. évi módosított előirányzat</v>
      </c>
      <c r="F3" s="99" t="str">
        <f>+'3.sz.mell.'!F3</f>
        <v>2018. évi teljesítés</v>
      </c>
      <c r="G3" s="98" t="str">
        <f>+'3.sz.mell.'!G3</f>
        <v>Összes teljesítés 2018. dec. 31-ig</v>
      </c>
      <c r="H3" s="996"/>
    </row>
    <row r="4" spans="1:8" s="10" customFormat="1" ht="15" customHeight="1" thickBot="1" x14ac:dyDescent="0.25">
      <c r="A4" s="423" t="s">
        <v>399</v>
      </c>
      <c r="B4" s="424" t="s">
        <v>400</v>
      </c>
      <c r="C4" s="424" t="s">
        <v>401</v>
      </c>
      <c r="D4" s="424" t="s">
        <v>402</v>
      </c>
      <c r="E4" s="424" t="s">
        <v>403</v>
      </c>
      <c r="F4" s="49" t="s">
        <v>480</v>
      </c>
      <c r="G4" s="425" t="s">
        <v>526</v>
      </c>
      <c r="H4" s="996"/>
    </row>
    <row r="5" spans="1:8" ht="15.95" customHeight="1" x14ac:dyDescent="0.2">
      <c r="A5" s="17" t="s">
        <v>885</v>
      </c>
      <c r="B5" s="881">
        <v>21018</v>
      </c>
      <c r="C5" s="936" t="s">
        <v>886</v>
      </c>
      <c r="D5" s="881">
        <v>10509</v>
      </c>
      <c r="E5" s="881">
        <v>10509</v>
      </c>
      <c r="F5" s="50">
        <v>10509</v>
      </c>
      <c r="G5" s="51">
        <f>+D5+F5</f>
        <v>21018</v>
      </c>
      <c r="H5" s="996"/>
    </row>
    <row r="6" spans="1:8" ht="15.95" customHeight="1" x14ac:dyDescent="0.2">
      <c r="A6" s="17" t="s">
        <v>887</v>
      </c>
      <c r="B6" s="881">
        <v>120</v>
      </c>
      <c r="C6" s="936" t="s">
        <v>888</v>
      </c>
      <c r="D6" s="881"/>
      <c r="E6" s="881">
        <v>120</v>
      </c>
      <c r="F6" s="50">
        <v>120</v>
      </c>
      <c r="G6" s="51">
        <f t="shared" ref="G6:G23" si="0">+D6+F6</f>
        <v>120</v>
      </c>
      <c r="H6" s="996"/>
    </row>
    <row r="7" spans="1:8" ht="15.95" customHeight="1" x14ac:dyDescent="0.2">
      <c r="A7" s="17" t="s">
        <v>889</v>
      </c>
      <c r="B7" s="881">
        <v>1524</v>
      </c>
      <c r="C7" s="936" t="s">
        <v>888</v>
      </c>
      <c r="D7" s="881"/>
      <c r="E7" s="881">
        <v>1524</v>
      </c>
      <c r="F7" s="50">
        <v>1524</v>
      </c>
      <c r="G7" s="51">
        <f t="shared" si="0"/>
        <v>1524</v>
      </c>
      <c r="H7" s="996"/>
    </row>
    <row r="8" spans="1:8" ht="15.95" customHeight="1" x14ac:dyDescent="0.2">
      <c r="A8" s="17" t="s">
        <v>890</v>
      </c>
      <c r="B8" s="881">
        <v>1270</v>
      </c>
      <c r="C8" s="936" t="s">
        <v>888</v>
      </c>
      <c r="D8" s="881"/>
      <c r="E8" s="881">
        <v>1270</v>
      </c>
      <c r="F8" s="50">
        <v>1270</v>
      </c>
      <c r="G8" s="51">
        <f t="shared" si="0"/>
        <v>1270</v>
      </c>
      <c r="H8" s="996"/>
    </row>
    <row r="9" spans="1:8" ht="15.95" customHeight="1" x14ac:dyDescent="0.2">
      <c r="A9" s="17" t="s">
        <v>891</v>
      </c>
      <c r="B9" s="881">
        <v>1363</v>
      </c>
      <c r="C9" s="936" t="s">
        <v>888</v>
      </c>
      <c r="D9" s="881"/>
      <c r="E9" s="881">
        <v>1363</v>
      </c>
      <c r="F9" s="50">
        <v>657</v>
      </c>
      <c r="G9" s="51">
        <f t="shared" si="0"/>
        <v>657</v>
      </c>
      <c r="H9" s="996"/>
    </row>
    <row r="10" spans="1:8" ht="15.95" customHeight="1" x14ac:dyDescent="0.2">
      <c r="A10" s="17"/>
      <c r="B10" s="2"/>
      <c r="C10" s="291"/>
      <c r="D10" s="2"/>
      <c r="E10" s="2"/>
      <c r="F10" s="50"/>
      <c r="G10" s="51">
        <f t="shared" si="0"/>
        <v>0</v>
      </c>
      <c r="H10" s="996"/>
    </row>
    <row r="11" spans="1:8" ht="15.95" customHeight="1" x14ac:dyDescent="0.2">
      <c r="A11" s="17"/>
      <c r="B11" s="2"/>
      <c r="C11" s="291"/>
      <c r="D11" s="2"/>
      <c r="E11" s="2"/>
      <c r="F11" s="50"/>
      <c r="G11" s="51">
        <f t="shared" si="0"/>
        <v>0</v>
      </c>
      <c r="H11" s="996"/>
    </row>
    <row r="12" spans="1:8" ht="15.95" customHeight="1" x14ac:dyDescent="0.2">
      <c r="A12" s="17"/>
      <c r="B12" s="2"/>
      <c r="C12" s="291"/>
      <c r="D12" s="2"/>
      <c r="E12" s="2"/>
      <c r="F12" s="50"/>
      <c r="G12" s="51">
        <f t="shared" si="0"/>
        <v>0</v>
      </c>
      <c r="H12" s="996"/>
    </row>
    <row r="13" spans="1:8" ht="15.95" customHeight="1" x14ac:dyDescent="0.2">
      <c r="A13" s="17"/>
      <c r="B13" s="2"/>
      <c r="C13" s="291"/>
      <c r="D13" s="2"/>
      <c r="E13" s="2"/>
      <c r="F13" s="50"/>
      <c r="G13" s="51">
        <f t="shared" si="0"/>
        <v>0</v>
      </c>
      <c r="H13" s="996"/>
    </row>
    <row r="14" spans="1:8" ht="15.95" customHeight="1" x14ac:dyDescent="0.2">
      <c r="A14" s="17"/>
      <c r="B14" s="2"/>
      <c r="C14" s="291"/>
      <c r="D14" s="2"/>
      <c r="E14" s="2"/>
      <c r="F14" s="50"/>
      <c r="G14" s="51">
        <f t="shared" si="0"/>
        <v>0</v>
      </c>
      <c r="H14" s="996"/>
    </row>
    <row r="15" spans="1:8" ht="15.95" customHeight="1" x14ac:dyDescent="0.2">
      <c r="A15" s="17"/>
      <c r="B15" s="2"/>
      <c r="C15" s="291"/>
      <c r="D15" s="2"/>
      <c r="E15" s="2"/>
      <c r="F15" s="50"/>
      <c r="G15" s="51">
        <f t="shared" si="0"/>
        <v>0</v>
      </c>
      <c r="H15" s="996"/>
    </row>
    <row r="16" spans="1:8" ht="15.95" customHeight="1" x14ac:dyDescent="0.2">
      <c r="A16" s="17"/>
      <c r="B16" s="2"/>
      <c r="C16" s="291"/>
      <c r="D16" s="2"/>
      <c r="E16" s="2"/>
      <c r="F16" s="50"/>
      <c r="G16" s="51">
        <f t="shared" si="0"/>
        <v>0</v>
      </c>
      <c r="H16" s="996"/>
    </row>
    <row r="17" spans="1:8" ht="15.95" customHeight="1" x14ac:dyDescent="0.2">
      <c r="A17" s="17"/>
      <c r="B17" s="2"/>
      <c r="C17" s="291"/>
      <c r="D17" s="2"/>
      <c r="E17" s="2"/>
      <c r="F17" s="50"/>
      <c r="G17" s="51">
        <f t="shared" si="0"/>
        <v>0</v>
      </c>
      <c r="H17" s="996"/>
    </row>
    <row r="18" spans="1:8" ht="15.95" customHeight="1" x14ac:dyDescent="0.2">
      <c r="A18" s="17"/>
      <c r="B18" s="2"/>
      <c r="C18" s="291"/>
      <c r="D18" s="2"/>
      <c r="E18" s="2"/>
      <c r="F18" s="50"/>
      <c r="G18" s="51">
        <f t="shared" si="0"/>
        <v>0</v>
      </c>
      <c r="H18" s="996"/>
    </row>
    <row r="19" spans="1:8" ht="15.95" customHeight="1" x14ac:dyDescent="0.2">
      <c r="A19" s="17"/>
      <c r="B19" s="2"/>
      <c r="C19" s="291"/>
      <c r="D19" s="2"/>
      <c r="E19" s="2"/>
      <c r="F19" s="50"/>
      <c r="G19" s="51">
        <f t="shared" si="0"/>
        <v>0</v>
      </c>
      <c r="H19" s="996"/>
    </row>
    <row r="20" spans="1:8" ht="15.95" customHeight="1" x14ac:dyDescent="0.2">
      <c r="A20" s="17"/>
      <c r="B20" s="2"/>
      <c r="C20" s="291"/>
      <c r="D20" s="2"/>
      <c r="E20" s="2"/>
      <c r="F20" s="50"/>
      <c r="G20" s="51">
        <f t="shared" si="0"/>
        <v>0</v>
      </c>
      <c r="H20" s="996"/>
    </row>
    <row r="21" spans="1:8" ht="15.95" customHeight="1" x14ac:dyDescent="0.2">
      <c r="A21" s="17"/>
      <c r="B21" s="2"/>
      <c r="C21" s="291"/>
      <c r="D21" s="2"/>
      <c r="E21" s="2"/>
      <c r="F21" s="50"/>
      <c r="G21" s="51">
        <f t="shared" si="0"/>
        <v>0</v>
      </c>
      <c r="H21" s="996"/>
    </row>
    <row r="22" spans="1:8" ht="15.95" customHeight="1" x14ac:dyDescent="0.2">
      <c r="A22" s="17"/>
      <c r="B22" s="2"/>
      <c r="C22" s="291"/>
      <c r="D22" s="2"/>
      <c r="E22" s="2"/>
      <c r="F22" s="50"/>
      <c r="G22" s="51">
        <f t="shared" si="0"/>
        <v>0</v>
      </c>
      <c r="H22" s="996"/>
    </row>
    <row r="23" spans="1:8" ht="15.95" customHeight="1" thickBot="1" x14ac:dyDescent="0.25">
      <c r="A23" s="18"/>
      <c r="B23" s="3"/>
      <c r="C23" s="292"/>
      <c r="D23" s="3"/>
      <c r="E23" s="3"/>
      <c r="F23" s="52"/>
      <c r="G23" s="51">
        <f t="shared" si="0"/>
        <v>0</v>
      </c>
      <c r="H23" s="996"/>
    </row>
    <row r="24" spans="1:8" s="16" customFormat="1" ht="18" customHeight="1" thickBot="1" x14ac:dyDescent="0.25">
      <c r="A24" s="29" t="s">
        <v>53</v>
      </c>
      <c r="B24" s="14">
        <f>SUM(B5:B23)</f>
        <v>25295</v>
      </c>
      <c r="C24" s="21"/>
      <c r="D24" s="14">
        <f>SUM(D5:D23)</f>
        <v>10509</v>
      </c>
      <c r="E24" s="14">
        <f>SUM(E5:E23)</f>
        <v>14786</v>
      </c>
      <c r="F24" s="14">
        <f>SUM(F5:F23)</f>
        <v>14080</v>
      </c>
      <c r="G24" s="15">
        <f>SUM(G5:G23)</f>
        <v>24589</v>
      </c>
      <c r="H24" s="996"/>
    </row>
  </sheetData>
  <mergeCells count="3">
    <mergeCell ref="F2:G2"/>
    <mergeCell ref="A1:G1"/>
    <mergeCell ref="H1:H24"/>
  </mergeCells>
  <phoneticPr fontId="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97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78"/>
  <sheetViews>
    <sheetView view="pageBreakPreview" topLeftCell="A196" zoomScaleNormal="130" zoomScaleSheetLayoutView="100" workbookViewId="0">
      <selection activeCell="A29" sqref="A29:XFD30"/>
    </sheetView>
  </sheetViews>
  <sheetFormatPr defaultColWidth="9.33203125" defaultRowHeight="12.75" x14ac:dyDescent="0.2"/>
  <cols>
    <col min="1" max="1" width="28.5" style="8" customWidth="1"/>
    <col min="2" max="12" width="10" style="8" customWidth="1"/>
    <col min="13" max="13" width="12.1640625" style="8" customWidth="1"/>
    <col min="14" max="14" width="4" style="8" customWidth="1"/>
    <col min="15" max="16384" width="9.33203125" style="8"/>
  </cols>
  <sheetData>
    <row r="1" spans="1:14" ht="35.25" customHeight="1" x14ac:dyDescent="0.2">
      <c r="A1" s="1008" t="s">
        <v>830</v>
      </c>
      <c r="B1" s="1008"/>
      <c r="C1" s="1008"/>
      <c r="D1" s="1008"/>
      <c r="E1" s="1008"/>
      <c r="F1" s="1008"/>
      <c r="G1" s="1008"/>
      <c r="H1" s="1008"/>
      <c r="I1" s="1008"/>
      <c r="J1" s="1008"/>
      <c r="K1" s="1008"/>
      <c r="L1" s="1008"/>
      <c r="M1" s="1008"/>
      <c r="N1" s="1001" t="s">
        <v>920</v>
      </c>
    </row>
    <row r="2" spans="1:14" ht="15.75" thickBo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009" t="s">
        <v>50</v>
      </c>
      <c r="M2" s="1009"/>
      <c r="N2" s="1001"/>
    </row>
    <row r="3" spans="1:14" ht="13.5" customHeight="1" thickBot="1" x14ac:dyDescent="0.25">
      <c r="A3" s="997" t="s">
        <v>91</v>
      </c>
      <c r="B3" s="1007" t="s">
        <v>180</v>
      </c>
      <c r="C3" s="1007"/>
      <c r="D3" s="1007"/>
      <c r="E3" s="1007"/>
      <c r="F3" s="1007"/>
      <c r="G3" s="1007"/>
      <c r="H3" s="1007"/>
      <c r="I3" s="1007"/>
      <c r="J3" s="1003" t="s">
        <v>182</v>
      </c>
      <c r="K3" s="1003"/>
      <c r="L3" s="1003"/>
      <c r="M3" s="1003"/>
      <c r="N3" s="1001"/>
    </row>
    <row r="4" spans="1:14" ht="15" customHeight="1" thickBot="1" x14ac:dyDescent="0.25">
      <c r="A4" s="998"/>
      <c r="B4" s="1000" t="s">
        <v>183</v>
      </c>
      <c r="C4" s="1002" t="s">
        <v>184</v>
      </c>
      <c r="D4" s="1005" t="s">
        <v>178</v>
      </c>
      <c r="E4" s="1005"/>
      <c r="F4" s="1005"/>
      <c r="G4" s="1005"/>
      <c r="H4" s="1005"/>
      <c r="I4" s="1005"/>
      <c r="J4" s="1004"/>
      <c r="K4" s="1004"/>
      <c r="L4" s="1004"/>
      <c r="M4" s="1004"/>
      <c r="N4" s="1001"/>
    </row>
    <row r="5" spans="1:14" ht="21.75" thickBot="1" x14ac:dyDescent="0.25">
      <c r="A5" s="998"/>
      <c r="B5" s="1000"/>
      <c r="C5" s="1002"/>
      <c r="D5" s="884" t="s">
        <v>183</v>
      </c>
      <c r="E5" s="884" t="s">
        <v>184</v>
      </c>
      <c r="F5" s="884" t="s">
        <v>183</v>
      </c>
      <c r="G5" s="884" t="s">
        <v>184</v>
      </c>
      <c r="H5" s="884" t="s">
        <v>183</v>
      </c>
      <c r="I5" s="884" t="s">
        <v>184</v>
      </c>
      <c r="J5" s="1004"/>
      <c r="K5" s="1004"/>
      <c r="L5" s="1004"/>
      <c r="M5" s="1004"/>
      <c r="N5" s="1001"/>
    </row>
    <row r="6" spans="1:14" ht="32.25" thickBot="1" x14ac:dyDescent="0.25">
      <c r="A6" s="999"/>
      <c r="B6" s="1002" t="s">
        <v>179</v>
      </c>
      <c r="C6" s="1002"/>
      <c r="D6" s="1002" t="str">
        <f>+CONCATENATE(LEFT(ÖSSZEFÜGGÉSEK!A4,4),". előtt")</f>
        <v>2018. előtt</v>
      </c>
      <c r="E6" s="1002"/>
      <c r="F6" s="1002" t="str">
        <f>+CONCATENATE(LEFT(ÖSSZEFÜGGÉSEK!A4,4),". évi")</f>
        <v>2018. évi</v>
      </c>
      <c r="G6" s="1002"/>
      <c r="H6" s="1000" t="str">
        <f>+CONCATENATE(LEFT(ÖSSZEFÜGGÉSEK!A4,4),". után")</f>
        <v>2018. után</v>
      </c>
      <c r="I6" s="1000"/>
      <c r="J6" s="885" t="str">
        <f>+D6</f>
        <v>2018. előtt</v>
      </c>
      <c r="K6" s="884" t="str">
        <f>+F6</f>
        <v>2018. évi</v>
      </c>
      <c r="L6" s="885" t="s">
        <v>38</v>
      </c>
      <c r="M6" s="884" t="str">
        <f>+CONCATENATE("Teljesítés %-a ",LEFT(ÖSSZEFÜGGÉSEK!A4,4),". XII. 31-ig")</f>
        <v>Teljesítés %-a 2018. XII. 31-ig</v>
      </c>
      <c r="N6" s="1001"/>
    </row>
    <row r="7" spans="1:14" ht="13.5" thickBot="1" x14ac:dyDescent="0.25">
      <c r="A7" s="53" t="s">
        <v>399</v>
      </c>
      <c r="B7" s="885" t="s">
        <v>400</v>
      </c>
      <c r="C7" s="885" t="s">
        <v>401</v>
      </c>
      <c r="D7" s="54" t="s">
        <v>402</v>
      </c>
      <c r="E7" s="884" t="s">
        <v>403</v>
      </c>
      <c r="F7" s="884" t="s">
        <v>480</v>
      </c>
      <c r="G7" s="884" t="s">
        <v>481</v>
      </c>
      <c r="H7" s="885" t="s">
        <v>482</v>
      </c>
      <c r="I7" s="54" t="s">
        <v>483</v>
      </c>
      <c r="J7" s="54" t="s">
        <v>527</v>
      </c>
      <c r="K7" s="54" t="s">
        <v>528</v>
      </c>
      <c r="L7" s="54" t="s">
        <v>529</v>
      </c>
      <c r="M7" s="55" t="s">
        <v>530</v>
      </c>
      <c r="N7" s="1001"/>
    </row>
    <row r="8" spans="1:14" x14ac:dyDescent="0.2">
      <c r="A8" s="56" t="s">
        <v>92</v>
      </c>
      <c r="B8" s="57"/>
      <c r="C8" s="57"/>
      <c r="D8" s="77"/>
      <c r="E8" s="87"/>
      <c r="F8" s="77">
        <v>1544</v>
      </c>
      <c r="G8" s="77">
        <v>1544</v>
      </c>
      <c r="H8" s="77"/>
      <c r="I8" s="77"/>
      <c r="J8" s="77"/>
      <c r="K8" s="77"/>
      <c r="L8" s="58">
        <f t="shared" ref="L8:L14" si="0">+J8+K8</f>
        <v>0</v>
      </c>
      <c r="M8" s="88" t="str">
        <f>IF((C8&lt;&gt;0),ROUND((L8/C8)*100,1),"")</f>
        <v/>
      </c>
      <c r="N8" s="1001"/>
    </row>
    <row r="9" spans="1:14" x14ac:dyDescent="0.2">
      <c r="A9" s="59" t="s">
        <v>103</v>
      </c>
      <c r="B9" s="60"/>
      <c r="C9" s="60"/>
      <c r="D9" s="61"/>
      <c r="E9" s="61"/>
      <c r="F9" s="61"/>
      <c r="G9" s="61"/>
      <c r="H9" s="61"/>
      <c r="I9" s="61"/>
      <c r="J9" s="61"/>
      <c r="K9" s="61"/>
      <c r="L9" s="62">
        <f t="shared" si="0"/>
        <v>0</v>
      </c>
      <c r="M9" s="89" t="str">
        <f t="shared" ref="M9:M14" si="1">IF((C9&lt;&gt;0),ROUND((L9/C9)*100,1),"")</f>
        <v/>
      </c>
      <c r="N9" s="1001"/>
    </row>
    <row r="10" spans="1:14" x14ac:dyDescent="0.2">
      <c r="A10" s="63" t="s">
        <v>93</v>
      </c>
      <c r="B10" s="64"/>
      <c r="C10" s="64"/>
      <c r="D10" s="80"/>
      <c r="E10" s="80"/>
      <c r="F10" s="80">
        <v>96282</v>
      </c>
      <c r="G10" s="80">
        <v>96282</v>
      </c>
      <c r="H10" s="80"/>
      <c r="I10" s="80"/>
      <c r="J10" s="80"/>
      <c r="K10" s="80"/>
      <c r="L10" s="62">
        <f t="shared" si="0"/>
        <v>0</v>
      </c>
      <c r="M10" s="89"/>
      <c r="N10" s="1001"/>
    </row>
    <row r="11" spans="1:14" x14ac:dyDescent="0.2">
      <c r="A11" s="63" t="s">
        <v>104</v>
      </c>
      <c r="B11" s="64"/>
      <c r="C11" s="64"/>
      <c r="D11" s="80"/>
      <c r="E11" s="80"/>
      <c r="F11" s="80"/>
      <c r="G11" s="80"/>
      <c r="H11" s="80"/>
      <c r="I11" s="80">
        <f>+C11-E11-G11</f>
        <v>0</v>
      </c>
      <c r="J11" s="80"/>
      <c r="K11" s="80">
        <f>+G11</f>
        <v>0</v>
      </c>
      <c r="L11" s="62">
        <f t="shared" si="0"/>
        <v>0</v>
      </c>
      <c r="M11" s="89" t="str">
        <f t="shared" si="1"/>
        <v/>
      </c>
      <c r="N11" s="1001"/>
    </row>
    <row r="12" spans="1:14" x14ac:dyDescent="0.2">
      <c r="A12" s="63" t="s">
        <v>94</v>
      </c>
      <c r="B12" s="64"/>
      <c r="C12" s="80"/>
      <c r="D12" s="80"/>
      <c r="E12" s="80"/>
      <c r="F12" s="80"/>
      <c r="G12" s="80"/>
      <c r="H12" s="80"/>
      <c r="I12" s="80"/>
      <c r="J12" s="80"/>
      <c r="K12" s="80"/>
      <c r="L12" s="62">
        <f t="shared" si="0"/>
        <v>0</v>
      </c>
      <c r="M12" s="89" t="str">
        <f t="shared" si="1"/>
        <v/>
      </c>
      <c r="N12" s="1001"/>
    </row>
    <row r="13" spans="1:14" x14ac:dyDescent="0.2">
      <c r="A13" s="63" t="s">
        <v>95</v>
      </c>
      <c r="B13" s="64"/>
      <c r="C13" s="80"/>
      <c r="D13" s="80"/>
      <c r="E13" s="80"/>
      <c r="F13" s="80"/>
      <c r="G13" s="80"/>
      <c r="H13" s="80"/>
      <c r="I13" s="80"/>
      <c r="J13" s="80"/>
      <c r="K13" s="80"/>
      <c r="L13" s="62">
        <f t="shared" si="0"/>
        <v>0</v>
      </c>
      <c r="M13" s="89" t="str">
        <f t="shared" si="1"/>
        <v/>
      </c>
      <c r="N13" s="1001"/>
    </row>
    <row r="14" spans="1:14" ht="15" customHeight="1" thickBot="1" x14ac:dyDescent="0.25">
      <c r="A14" s="65"/>
      <c r="B14" s="66"/>
      <c r="C14" s="84"/>
      <c r="D14" s="84"/>
      <c r="E14" s="84"/>
      <c r="F14" s="84"/>
      <c r="G14" s="84"/>
      <c r="H14" s="84"/>
      <c r="I14" s="84"/>
      <c r="J14" s="84"/>
      <c r="K14" s="84"/>
      <c r="L14" s="62">
        <f t="shared" si="0"/>
        <v>0</v>
      </c>
      <c r="M14" s="90" t="str">
        <f t="shared" si="1"/>
        <v/>
      </c>
      <c r="N14" s="1001"/>
    </row>
    <row r="15" spans="1:14" ht="13.5" thickBot="1" x14ac:dyDescent="0.25">
      <c r="A15" s="67" t="s">
        <v>97</v>
      </c>
      <c r="B15" s="68">
        <f>B8+SUM(B10:B14)</f>
        <v>0</v>
      </c>
      <c r="C15" s="68">
        <f t="shared" ref="C15:L15" si="2">C8+SUM(C10:C14)</f>
        <v>0</v>
      </c>
      <c r="D15" s="68">
        <f t="shared" si="2"/>
        <v>0</v>
      </c>
      <c r="E15" s="68">
        <f t="shared" si="2"/>
        <v>0</v>
      </c>
      <c r="F15" s="68">
        <f t="shared" si="2"/>
        <v>97826</v>
      </c>
      <c r="G15" s="68">
        <f t="shared" si="2"/>
        <v>97826</v>
      </c>
      <c r="H15" s="68">
        <f t="shared" si="2"/>
        <v>0</v>
      </c>
      <c r="I15" s="68">
        <f t="shared" si="2"/>
        <v>0</v>
      </c>
      <c r="J15" s="68">
        <f t="shared" si="2"/>
        <v>0</v>
      </c>
      <c r="K15" s="68">
        <f t="shared" si="2"/>
        <v>0</v>
      </c>
      <c r="L15" s="68">
        <f t="shared" si="2"/>
        <v>0</v>
      </c>
      <c r="M15" s="69" t="str">
        <f>IF((C15&lt;&gt;0),ROUND((L15/C15)*100,1),"")</f>
        <v/>
      </c>
      <c r="N15" s="1001"/>
    </row>
    <row r="16" spans="1:14" x14ac:dyDescent="0.2">
      <c r="A16" s="70"/>
      <c r="B16" s="71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1001"/>
    </row>
    <row r="17" spans="1:14" ht="13.5" thickBot="1" x14ac:dyDescent="0.25">
      <c r="A17" s="73" t="s">
        <v>96</v>
      </c>
      <c r="B17" s="74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1001"/>
    </row>
    <row r="18" spans="1:14" ht="13.5" thickBot="1" x14ac:dyDescent="0.25">
      <c r="A18" s="76" t="s">
        <v>99</v>
      </c>
      <c r="B18" s="77"/>
      <c r="C18" s="77"/>
      <c r="D18" s="77"/>
      <c r="E18" s="87"/>
      <c r="F18" s="77">
        <v>2614</v>
      </c>
      <c r="G18" s="77">
        <v>2614</v>
      </c>
      <c r="H18" s="77"/>
      <c r="I18" s="80"/>
      <c r="J18" s="77"/>
      <c r="K18" s="77"/>
      <c r="L18" s="78">
        <f t="shared" ref="L18:L23" si="3">+J18+K18</f>
        <v>0</v>
      </c>
      <c r="M18" s="88" t="str">
        <f t="shared" ref="M18:M24" si="4">IF((C18&lt;&gt;0),ROUND((L18/C18)*100,1),"")</f>
        <v/>
      </c>
      <c r="N18" s="1001"/>
    </row>
    <row r="19" spans="1:14" ht="13.5" thickBot="1" x14ac:dyDescent="0.25">
      <c r="A19" s="79" t="s">
        <v>100</v>
      </c>
      <c r="B19" s="80"/>
      <c r="C19" s="80"/>
      <c r="D19" s="80"/>
      <c r="E19" s="80"/>
      <c r="F19" s="80">
        <v>88841</v>
      </c>
      <c r="G19" s="80">
        <v>88841</v>
      </c>
      <c r="H19" s="64"/>
      <c r="I19" s="80"/>
      <c r="J19" s="80"/>
      <c r="K19" s="64"/>
      <c r="L19" s="62">
        <f t="shared" si="3"/>
        <v>0</v>
      </c>
      <c r="M19" s="88"/>
      <c r="N19" s="1001"/>
    </row>
    <row r="20" spans="1:14" x14ac:dyDescent="0.2">
      <c r="A20" s="79" t="s">
        <v>101</v>
      </c>
      <c r="B20" s="80"/>
      <c r="C20" s="80"/>
      <c r="D20" s="80"/>
      <c r="E20" s="80"/>
      <c r="F20" s="80">
        <v>6371</v>
      </c>
      <c r="G20" s="80">
        <v>6371</v>
      </c>
      <c r="H20" s="80"/>
      <c r="I20" s="80"/>
      <c r="J20" s="80"/>
      <c r="K20" s="80"/>
      <c r="L20" s="62">
        <f t="shared" si="3"/>
        <v>0</v>
      </c>
      <c r="M20" s="88"/>
      <c r="N20" s="1001"/>
    </row>
    <row r="21" spans="1:14" x14ac:dyDescent="0.2">
      <c r="A21" s="79" t="s">
        <v>102</v>
      </c>
      <c r="B21" s="64"/>
      <c r="C21" s="80"/>
      <c r="D21" s="80"/>
      <c r="E21" s="80"/>
      <c r="F21" s="80"/>
      <c r="G21" s="80"/>
      <c r="H21" s="80"/>
      <c r="I21" s="80"/>
      <c r="J21" s="80"/>
      <c r="K21" s="80"/>
      <c r="L21" s="81">
        <f t="shared" si="3"/>
        <v>0</v>
      </c>
      <c r="M21" s="89" t="str">
        <f t="shared" si="4"/>
        <v/>
      </c>
      <c r="N21" s="1001"/>
    </row>
    <row r="22" spans="1:14" x14ac:dyDescent="0.2">
      <c r="A22" s="82"/>
      <c r="B22" s="64"/>
      <c r="C22" s="80"/>
      <c r="D22" s="80"/>
      <c r="E22" s="80"/>
      <c r="F22" s="80"/>
      <c r="G22" s="80"/>
      <c r="H22" s="80"/>
      <c r="I22" s="80"/>
      <c r="J22" s="80"/>
      <c r="K22" s="80"/>
      <c r="L22" s="81">
        <f t="shared" si="3"/>
        <v>0</v>
      </c>
      <c r="M22" s="89" t="str">
        <f t="shared" si="4"/>
        <v/>
      </c>
      <c r="N22" s="1001"/>
    </row>
    <row r="23" spans="1:14" ht="13.5" thickBot="1" x14ac:dyDescent="0.25">
      <c r="A23" s="83"/>
      <c r="B23" s="66"/>
      <c r="C23" s="84"/>
      <c r="D23" s="84"/>
      <c r="E23" s="84"/>
      <c r="F23" s="84"/>
      <c r="G23" s="84"/>
      <c r="H23" s="84"/>
      <c r="I23" s="84"/>
      <c r="J23" s="84"/>
      <c r="K23" s="84"/>
      <c r="L23" s="81">
        <f t="shared" si="3"/>
        <v>0</v>
      </c>
      <c r="M23" s="90" t="str">
        <f t="shared" si="4"/>
        <v/>
      </c>
      <c r="N23" s="1001"/>
    </row>
    <row r="24" spans="1:14" ht="13.5" thickBot="1" x14ac:dyDescent="0.25">
      <c r="A24" s="85" t="s">
        <v>81</v>
      </c>
      <c r="B24" s="68">
        <f t="shared" ref="B24:L24" si="5">SUM(B18:B23)</f>
        <v>0</v>
      </c>
      <c r="C24" s="68">
        <f t="shared" si="5"/>
        <v>0</v>
      </c>
      <c r="D24" s="68">
        <f t="shared" si="5"/>
        <v>0</v>
      </c>
      <c r="E24" s="68">
        <f t="shared" si="5"/>
        <v>0</v>
      </c>
      <c r="F24" s="68">
        <f t="shared" si="5"/>
        <v>97826</v>
      </c>
      <c r="G24" s="68">
        <f t="shared" si="5"/>
        <v>97826</v>
      </c>
      <c r="H24" s="68">
        <f t="shared" si="5"/>
        <v>0</v>
      </c>
      <c r="I24" s="68">
        <f t="shared" si="5"/>
        <v>0</v>
      </c>
      <c r="J24" s="68">
        <f t="shared" si="5"/>
        <v>0</v>
      </c>
      <c r="K24" s="68">
        <f t="shared" si="5"/>
        <v>0</v>
      </c>
      <c r="L24" s="68">
        <f t="shared" si="5"/>
        <v>0</v>
      </c>
      <c r="M24" s="69" t="str">
        <f t="shared" si="4"/>
        <v/>
      </c>
      <c r="N24" s="1001"/>
    </row>
    <row r="25" spans="1:14" x14ac:dyDescent="0.2">
      <c r="A25" s="1006"/>
      <c r="B25" s="1006"/>
      <c r="C25" s="1006"/>
      <c r="D25" s="1006"/>
      <c r="E25" s="1006"/>
      <c r="F25" s="1006"/>
      <c r="G25" s="1006"/>
      <c r="H25" s="1006"/>
      <c r="I25" s="1006"/>
      <c r="J25" s="1006"/>
      <c r="K25" s="1006"/>
      <c r="L25" s="1006"/>
      <c r="M25" s="1006"/>
      <c r="N25" s="1001"/>
    </row>
    <row r="26" spans="1:14" ht="5.25" customHeight="1" x14ac:dyDescent="0.2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1001"/>
    </row>
    <row r="27" spans="1:14" x14ac:dyDescent="0.2">
      <c r="N27" s="882"/>
    </row>
    <row r="35" spans="1:13" ht="45.75" customHeight="1" x14ac:dyDescent="0.2">
      <c r="A35" s="1008" t="s">
        <v>831</v>
      </c>
      <c r="B35" s="1008"/>
      <c r="C35" s="1008"/>
      <c r="D35" s="1008"/>
      <c r="E35" s="1008"/>
      <c r="F35" s="1008"/>
      <c r="G35" s="1008"/>
      <c r="H35" s="1008"/>
      <c r="I35" s="1008"/>
      <c r="J35" s="1008"/>
      <c r="K35" s="1008"/>
      <c r="L35" s="1008"/>
      <c r="M35" s="1008"/>
    </row>
    <row r="36" spans="1:13" ht="15.75" thickBot="1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009" t="s">
        <v>50</v>
      </c>
      <c r="M36" s="1009"/>
    </row>
    <row r="37" spans="1:13" ht="13.5" thickBot="1" x14ac:dyDescent="0.25">
      <c r="A37" s="997" t="s">
        <v>91</v>
      </c>
      <c r="B37" s="1007" t="s">
        <v>180</v>
      </c>
      <c r="C37" s="1007"/>
      <c r="D37" s="1007"/>
      <c r="E37" s="1007"/>
      <c r="F37" s="1007"/>
      <c r="G37" s="1007"/>
      <c r="H37" s="1007"/>
      <c r="I37" s="1007"/>
      <c r="J37" s="1003" t="s">
        <v>182</v>
      </c>
      <c r="K37" s="1003"/>
      <c r="L37" s="1003"/>
      <c r="M37" s="1003"/>
    </row>
    <row r="38" spans="1:13" ht="13.5" thickBot="1" x14ac:dyDescent="0.25">
      <c r="A38" s="998"/>
      <c r="B38" s="1000" t="s">
        <v>183</v>
      </c>
      <c r="C38" s="1002" t="s">
        <v>184</v>
      </c>
      <c r="D38" s="1005" t="s">
        <v>178</v>
      </c>
      <c r="E38" s="1005"/>
      <c r="F38" s="1005"/>
      <c r="G38" s="1005"/>
      <c r="H38" s="1005"/>
      <c r="I38" s="1005"/>
      <c r="J38" s="1004"/>
      <c r="K38" s="1004"/>
      <c r="L38" s="1004"/>
      <c r="M38" s="1004"/>
    </row>
    <row r="39" spans="1:13" ht="21.75" thickBot="1" x14ac:dyDescent="0.25">
      <c r="A39" s="998"/>
      <c r="B39" s="1000"/>
      <c r="C39" s="1002"/>
      <c r="D39" s="884" t="s">
        <v>183</v>
      </c>
      <c r="E39" s="884" t="s">
        <v>184</v>
      </c>
      <c r="F39" s="884" t="s">
        <v>183</v>
      </c>
      <c r="G39" s="884" t="s">
        <v>184</v>
      </c>
      <c r="H39" s="884" t="s">
        <v>183</v>
      </c>
      <c r="I39" s="884" t="s">
        <v>184</v>
      </c>
      <c r="J39" s="1004"/>
      <c r="K39" s="1004"/>
      <c r="L39" s="1004"/>
      <c r="M39" s="1004"/>
    </row>
    <row r="40" spans="1:13" ht="21.75" thickBot="1" x14ac:dyDescent="0.25">
      <c r="A40" s="999"/>
      <c r="B40" s="1002" t="s">
        <v>179</v>
      </c>
      <c r="C40" s="1002"/>
      <c r="D40" s="1002" t="str">
        <f>+CONCATENATE(LEFT(ÖSSZEFÜGGÉSEK!A4,4),". előtt")</f>
        <v>2018. előtt</v>
      </c>
      <c r="E40" s="1002"/>
      <c r="F40" s="1002" t="str">
        <f>+CONCATENATE(LEFT(ÖSSZEFÜGGÉSEK!A4,4),". évi")</f>
        <v>2018. évi</v>
      </c>
      <c r="G40" s="1002"/>
      <c r="H40" s="1000" t="str">
        <f>+CONCATENATE(LEFT(ÖSSZEFÜGGÉSEK!A4,4),". után")</f>
        <v>2018. után</v>
      </c>
      <c r="I40" s="1000"/>
      <c r="J40" s="885" t="str">
        <f>+D40</f>
        <v>2018. előtt</v>
      </c>
      <c r="K40" s="884" t="str">
        <f>+F40</f>
        <v>2018. évi</v>
      </c>
      <c r="L40" s="885" t="s">
        <v>38</v>
      </c>
      <c r="M40" s="884" t="str">
        <f>+CONCATENATE("Teljesítés %-a ",LEFT(ÖSSZEFÜGGÉSEK!A40,4),". XII. 31-ig")</f>
        <v>Teljesítés %-a . XII. 31-ig</v>
      </c>
    </row>
    <row r="41" spans="1:13" ht="13.5" thickBot="1" x14ac:dyDescent="0.25">
      <c r="A41" s="53" t="s">
        <v>399</v>
      </c>
      <c r="B41" s="885" t="s">
        <v>400</v>
      </c>
      <c r="C41" s="885" t="s">
        <v>401</v>
      </c>
      <c r="D41" s="54" t="s">
        <v>402</v>
      </c>
      <c r="E41" s="884" t="s">
        <v>403</v>
      </c>
      <c r="F41" s="884" t="s">
        <v>480</v>
      </c>
      <c r="G41" s="884" t="s">
        <v>481</v>
      </c>
      <c r="H41" s="885" t="s">
        <v>482</v>
      </c>
      <c r="I41" s="54" t="s">
        <v>483</v>
      </c>
      <c r="J41" s="54" t="s">
        <v>527</v>
      </c>
      <c r="K41" s="54" t="s">
        <v>528</v>
      </c>
      <c r="L41" s="54" t="s">
        <v>529</v>
      </c>
      <c r="M41" s="55" t="s">
        <v>530</v>
      </c>
    </row>
    <row r="42" spans="1:13" x14ac:dyDescent="0.2">
      <c r="A42" s="56" t="s">
        <v>92</v>
      </c>
      <c r="B42" s="57"/>
      <c r="C42" s="57"/>
      <c r="D42" s="77"/>
      <c r="E42" s="87"/>
      <c r="F42" s="77"/>
      <c r="G42" s="77"/>
      <c r="H42" s="77"/>
      <c r="I42" s="77"/>
      <c r="J42" s="77"/>
      <c r="K42" s="77"/>
      <c r="L42" s="58">
        <f t="shared" ref="L42:L48" si="6">+J42+K42</f>
        <v>0</v>
      </c>
      <c r="M42" s="88" t="str">
        <f>IF((C42&lt;&gt;0),ROUND((L42/C42)*100,1),"")</f>
        <v/>
      </c>
    </row>
    <row r="43" spans="1:13" x14ac:dyDescent="0.2">
      <c r="A43" s="59" t="s">
        <v>103</v>
      </c>
      <c r="B43" s="60"/>
      <c r="C43" s="60"/>
      <c r="D43" s="61"/>
      <c r="E43" s="61"/>
      <c r="F43" s="61"/>
      <c r="G43" s="61"/>
      <c r="H43" s="61"/>
      <c r="I43" s="61"/>
      <c r="J43" s="61"/>
      <c r="K43" s="61"/>
      <c r="L43" s="62">
        <f t="shared" si="6"/>
        <v>0</v>
      </c>
      <c r="M43" s="89" t="str">
        <f t="shared" ref="M43:M48" si="7">IF((C43&lt;&gt;0),ROUND((L43/C43)*100,1),"")</f>
        <v/>
      </c>
    </row>
    <row r="44" spans="1:13" x14ac:dyDescent="0.2">
      <c r="A44" s="63" t="s">
        <v>93</v>
      </c>
      <c r="B44" s="64"/>
      <c r="C44" s="64"/>
      <c r="D44" s="80"/>
      <c r="E44" s="80"/>
      <c r="F44" s="64">
        <v>49195</v>
      </c>
      <c r="G44" s="64">
        <v>49195</v>
      </c>
      <c r="H44" s="80"/>
      <c r="I44" s="80"/>
      <c r="J44" s="80"/>
      <c r="K44" s="80"/>
      <c r="L44" s="62">
        <f t="shared" si="6"/>
        <v>0</v>
      </c>
      <c r="M44" s="89" t="str">
        <f t="shared" si="7"/>
        <v/>
      </c>
    </row>
    <row r="45" spans="1:13" x14ac:dyDescent="0.2">
      <c r="A45" s="63" t="s">
        <v>104</v>
      </c>
      <c r="B45" s="64"/>
      <c r="C45" s="64"/>
      <c r="D45" s="80"/>
      <c r="E45" s="80"/>
      <c r="F45" s="80"/>
      <c r="G45" s="80"/>
      <c r="H45" s="80"/>
      <c r="I45" s="80"/>
      <c r="J45" s="80"/>
      <c r="K45" s="80">
        <f>+G45</f>
        <v>0</v>
      </c>
      <c r="L45" s="62">
        <f t="shared" si="6"/>
        <v>0</v>
      </c>
      <c r="M45" s="89" t="str">
        <f t="shared" si="7"/>
        <v/>
      </c>
    </row>
    <row r="46" spans="1:13" x14ac:dyDescent="0.2">
      <c r="A46" s="63" t="s">
        <v>94</v>
      </c>
      <c r="B46" s="64"/>
      <c r="C46" s="80"/>
      <c r="D46" s="80"/>
      <c r="E46" s="80"/>
      <c r="F46" s="80"/>
      <c r="G46" s="80"/>
      <c r="H46" s="80"/>
      <c r="I46" s="80"/>
      <c r="J46" s="80"/>
      <c r="K46" s="80"/>
      <c r="L46" s="62">
        <f t="shared" si="6"/>
        <v>0</v>
      </c>
      <c r="M46" s="89" t="str">
        <f t="shared" si="7"/>
        <v/>
      </c>
    </row>
    <row r="47" spans="1:13" x14ac:dyDescent="0.2">
      <c r="A47" s="63" t="s">
        <v>95</v>
      </c>
      <c r="B47" s="64"/>
      <c r="C47" s="80"/>
      <c r="D47" s="80"/>
      <c r="E47" s="80"/>
      <c r="F47" s="80"/>
      <c r="G47" s="80"/>
      <c r="H47" s="80"/>
      <c r="I47" s="80"/>
      <c r="J47" s="80"/>
      <c r="K47" s="80"/>
      <c r="L47" s="62">
        <f t="shared" si="6"/>
        <v>0</v>
      </c>
      <c r="M47" s="89" t="str">
        <f t="shared" si="7"/>
        <v/>
      </c>
    </row>
    <row r="48" spans="1:13" ht="13.5" thickBot="1" x14ac:dyDescent="0.25">
      <c r="A48" s="65"/>
      <c r="B48" s="66"/>
      <c r="C48" s="84"/>
      <c r="D48" s="84"/>
      <c r="E48" s="84"/>
      <c r="F48" s="84"/>
      <c r="G48" s="84"/>
      <c r="H48" s="84"/>
      <c r="I48" s="84"/>
      <c r="J48" s="84"/>
      <c r="K48" s="84"/>
      <c r="L48" s="62">
        <f t="shared" si="6"/>
        <v>0</v>
      </c>
      <c r="M48" s="90" t="str">
        <f t="shared" si="7"/>
        <v/>
      </c>
    </row>
    <row r="49" spans="1:13" ht="13.5" thickBot="1" x14ac:dyDescent="0.25">
      <c r="A49" s="67" t="s">
        <v>97</v>
      </c>
      <c r="B49" s="68">
        <f>B42+SUM(B44:B48)</f>
        <v>0</v>
      </c>
      <c r="C49" s="68">
        <f t="shared" ref="C49:L49" si="8">C42+SUM(C44:C48)</f>
        <v>0</v>
      </c>
      <c r="D49" s="68">
        <f t="shared" si="8"/>
        <v>0</v>
      </c>
      <c r="E49" s="68">
        <f t="shared" si="8"/>
        <v>0</v>
      </c>
      <c r="F49" s="68">
        <f t="shared" si="8"/>
        <v>49195</v>
      </c>
      <c r="G49" s="68">
        <f t="shared" si="8"/>
        <v>49195</v>
      </c>
      <c r="H49" s="68">
        <f t="shared" si="8"/>
        <v>0</v>
      </c>
      <c r="I49" s="68">
        <f t="shared" si="8"/>
        <v>0</v>
      </c>
      <c r="J49" s="68">
        <f t="shared" si="8"/>
        <v>0</v>
      </c>
      <c r="K49" s="68">
        <f t="shared" si="8"/>
        <v>0</v>
      </c>
      <c r="L49" s="68">
        <f t="shared" si="8"/>
        <v>0</v>
      </c>
      <c r="M49" s="69" t="str">
        <f>IF((C49&lt;&gt;0),ROUND((L49/C49)*100,1),"")</f>
        <v/>
      </c>
    </row>
    <row r="50" spans="1:13" x14ac:dyDescent="0.2">
      <c r="A50" s="70"/>
      <c r="B50" s="71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</row>
    <row r="51" spans="1:13" ht="13.5" thickBot="1" x14ac:dyDescent="0.25">
      <c r="A51" s="73" t="s">
        <v>96</v>
      </c>
      <c r="B51" s="74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</row>
    <row r="52" spans="1:13" x14ac:dyDescent="0.2">
      <c r="A52" s="76" t="s">
        <v>99</v>
      </c>
      <c r="B52" s="57"/>
      <c r="C52" s="57"/>
      <c r="D52" s="77"/>
      <c r="E52" s="87"/>
      <c r="F52" s="77"/>
      <c r="G52" s="77"/>
      <c r="H52" s="77"/>
      <c r="I52" s="77"/>
      <c r="J52" s="77"/>
      <c r="K52" s="77"/>
      <c r="L52" s="78">
        <f t="shared" ref="L52:L57" si="9">+J52+K52</f>
        <v>0</v>
      </c>
      <c r="M52" s="89" t="str">
        <f t="shared" ref="M52:M58" si="10">IF((C52&lt;&gt;0),ROUND((L52/C52)*100,1),"")</f>
        <v/>
      </c>
    </row>
    <row r="53" spans="1:13" x14ac:dyDescent="0.2">
      <c r="A53" s="79" t="s">
        <v>100</v>
      </c>
      <c r="B53" s="64"/>
      <c r="C53" s="64"/>
      <c r="D53" s="80"/>
      <c r="E53" s="80"/>
      <c r="F53" s="64">
        <f>46238+762+1999-800</f>
        <v>48199</v>
      </c>
      <c r="G53" s="64">
        <f>46238+762+1999-800</f>
        <v>48199</v>
      </c>
      <c r="H53" s="64"/>
      <c r="I53" s="80"/>
      <c r="J53" s="80"/>
      <c r="K53" s="80"/>
      <c r="L53" s="62">
        <f t="shared" si="9"/>
        <v>0</v>
      </c>
      <c r="M53" s="89" t="str">
        <f t="shared" si="10"/>
        <v/>
      </c>
    </row>
    <row r="54" spans="1:13" x14ac:dyDescent="0.2">
      <c r="A54" s="79" t="s">
        <v>101</v>
      </c>
      <c r="B54" s="64"/>
      <c r="C54" s="64"/>
      <c r="D54" s="80"/>
      <c r="E54" s="80"/>
      <c r="F54" s="64">
        <f>498+498</f>
        <v>996</v>
      </c>
      <c r="G54" s="64">
        <f>498+498</f>
        <v>996</v>
      </c>
      <c r="H54" s="80"/>
      <c r="I54" s="80"/>
      <c r="J54" s="80"/>
      <c r="K54" s="80"/>
      <c r="L54" s="62"/>
      <c r="M54" s="89" t="str">
        <f t="shared" si="10"/>
        <v/>
      </c>
    </row>
    <row r="55" spans="1:13" x14ac:dyDescent="0.2">
      <c r="A55" s="79" t="s">
        <v>102</v>
      </c>
      <c r="B55" s="64"/>
      <c r="C55" s="80"/>
      <c r="D55" s="80"/>
      <c r="E55" s="80"/>
      <c r="F55" s="80"/>
      <c r="G55" s="80"/>
      <c r="H55" s="80"/>
      <c r="I55" s="80"/>
      <c r="J55" s="80"/>
      <c r="K55" s="80"/>
      <c r="L55" s="81">
        <f t="shared" si="9"/>
        <v>0</v>
      </c>
      <c r="M55" s="89" t="str">
        <f t="shared" si="10"/>
        <v/>
      </c>
    </row>
    <row r="56" spans="1:13" x14ac:dyDescent="0.2">
      <c r="A56" s="82"/>
      <c r="B56" s="64"/>
      <c r="C56" s="80"/>
      <c r="D56" s="80"/>
      <c r="E56" s="80"/>
      <c r="F56" s="80"/>
      <c r="G56" s="80"/>
      <c r="H56" s="80"/>
      <c r="I56" s="80"/>
      <c r="J56" s="80"/>
      <c r="K56" s="80"/>
      <c r="L56" s="81">
        <f t="shared" si="9"/>
        <v>0</v>
      </c>
      <c r="M56" s="89" t="str">
        <f t="shared" si="10"/>
        <v/>
      </c>
    </row>
    <row r="57" spans="1:13" ht="13.5" thickBot="1" x14ac:dyDescent="0.25">
      <c r="A57" s="83"/>
      <c r="B57" s="66"/>
      <c r="C57" s="84"/>
      <c r="D57" s="84"/>
      <c r="E57" s="84"/>
      <c r="F57" s="84"/>
      <c r="G57" s="84"/>
      <c r="H57" s="84"/>
      <c r="I57" s="84"/>
      <c r="J57" s="84"/>
      <c r="K57" s="84"/>
      <c r="L57" s="81">
        <f t="shared" si="9"/>
        <v>0</v>
      </c>
      <c r="M57" s="90" t="str">
        <f t="shared" si="10"/>
        <v/>
      </c>
    </row>
    <row r="58" spans="1:13" ht="13.5" thickBot="1" x14ac:dyDescent="0.25">
      <c r="A58" s="85" t="s">
        <v>81</v>
      </c>
      <c r="B58" s="68">
        <f t="shared" ref="B58:L58" si="11">SUM(B52:B57)</f>
        <v>0</v>
      </c>
      <c r="C58" s="68">
        <f t="shared" si="11"/>
        <v>0</v>
      </c>
      <c r="D58" s="68">
        <f t="shared" si="11"/>
        <v>0</v>
      </c>
      <c r="E58" s="68">
        <f t="shared" si="11"/>
        <v>0</v>
      </c>
      <c r="F58" s="68">
        <f t="shared" si="11"/>
        <v>49195</v>
      </c>
      <c r="G58" s="68">
        <f t="shared" si="11"/>
        <v>49195</v>
      </c>
      <c r="H58" s="68">
        <f t="shared" si="11"/>
        <v>0</v>
      </c>
      <c r="I58" s="68">
        <f t="shared" si="11"/>
        <v>0</v>
      </c>
      <c r="J58" s="68">
        <f t="shared" si="11"/>
        <v>0</v>
      </c>
      <c r="K58" s="68">
        <f t="shared" si="11"/>
        <v>0</v>
      </c>
      <c r="L58" s="68">
        <f t="shared" si="11"/>
        <v>0</v>
      </c>
      <c r="M58" s="69" t="str">
        <f t="shared" si="10"/>
        <v/>
      </c>
    </row>
    <row r="59" spans="1:13" x14ac:dyDescent="0.2">
      <c r="A59" s="1006" t="s">
        <v>177</v>
      </c>
      <c r="B59" s="1006"/>
      <c r="C59" s="1006"/>
      <c r="D59" s="1006"/>
      <c r="E59" s="1006"/>
      <c r="F59" s="1006"/>
      <c r="G59" s="1006"/>
      <c r="H59" s="1006"/>
      <c r="I59" s="1006"/>
      <c r="J59" s="1006"/>
      <c r="K59" s="1006"/>
      <c r="L59" s="1006"/>
      <c r="M59" s="1006"/>
    </row>
    <row r="65" spans="1:13" ht="24.75" customHeight="1" x14ac:dyDescent="0.2">
      <c r="A65" s="1008" t="s">
        <v>915</v>
      </c>
      <c r="B65" s="1008"/>
      <c r="C65" s="1008"/>
      <c r="D65" s="1008"/>
      <c r="E65" s="1008"/>
      <c r="F65" s="1008"/>
      <c r="G65" s="1008"/>
      <c r="H65" s="1008"/>
      <c r="I65" s="1008"/>
      <c r="J65" s="1008"/>
      <c r="K65" s="1008"/>
      <c r="L65" s="1008"/>
      <c r="M65" s="1008"/>
    </row>
    <row r="66" spans="1:13" ht="15.75" thickBot="1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009" t="s">
        <v>50</v>
      </c>
      <c r="M66" s="1009"/>
    </row>
    <row r="67" spans="1:13" ht="13.5" thickBot="1" x14ac:dyDescent="0.25">
      <c r="A67" s="997" t="s">
        <v>91</v>
      </c>
      <c r="B67" s="1007" t="s">
        <v>180</v>
      </c>
      <c r="C67" s="1007"/>
      <c r="D67" s="1007"/>
      <c r="E67" s="1007"/>
      <c r="F67" s="1007"/>
      <c r="G67" s="1007"/>
      <c r="H67" s="1007"/>
      <c r="I67" s="1007"/>
      <c r="J67" s="1003" t="s">
        <v>182</v>
      </c>
      <c r="K67" s="1003"/>
      <c r="L67" s="1003"/>
      <c r="M67" s="1003"/>
    </row>
    <row r="68" spans="1:13" ht="13.5" thickBot="1" x14ac:dyDescent="0.25">
      <c r="A68" s="998"/>
      <c r="B68" s="1000" t="s">
        <v>183</v>
      </c>
      <c r="C68" s="1002" t="s">
        <v>184</v>
      </c>
      <c r="D68" s="1005" t="s">
        <v>178</v>
      </c>
      <c r="E68" s="1005"/>
      <c r="F68" s="1005"/>
      <c r="G68" s="1005"/>
      <c r="H68" s="1005"/>
      <c r="I68" s="1005"/>
      <c r="J68" s="1004"/>
      <c r="K68" s="1004"/>
      <c r="L68" s="1004"/>
      <c r="M68" s="1004"/>
    </row>
    <row r="69" spans="1:13" ht="21.75" thickBot="1" x14ac:dyDescent="0.25">
      <c r="A69" s="998"/>
      <c r="B69" s="1000"/>
      <c r="C69" s="1002"/>
      <c r="D69" s="884" t="s">
        <v>183</v>
      </c>
      <c r="E69" s="884" t="s">
        <v>184</v>
      </c>
      <c r="F69" s="884" t="s">
        <v>183</v>
      </c>
      <c r="G69" s="884" t="s">
        <v>184</v>
      </c>
      <c r="H69" s="884" t="s">
        <v>183</v>
      </c>
      <c r="I69" s="884" t="s">
        <v>184</v>
      </c>
      <c r="J69" s="1004"/>
      <c r="K69" s="1004"/>
      <c r="L69" s="1004"/>
      <c r="M69" s="1004"/>
    </row>
    <row r="70" spans="1:13" ht="21.75" thickBot="1" x14ac:dyDescent="0.25">
      <c r="A70" s="999"/>
      <c r="B70" s="1002" t="s">
        <v>179</v>
      </c>
      <c r="C70" s="1002"/>
      <c r="D70" s="1002" t="str">
        <f>+CONCATENATE(LEFT(ÖSSZEFÜGGÉSEK!A4,4),". előtt")</f>
        <v>2018. előtt</v>
      </c>
      <c r="E70" s="1002"/>
      <c r="F70" s="1002" t="str">
        <f>+CONCATENATE(LEFT(ÖSSZEFÜGGÉSEK!A4,4),". évi")</f>
        <v>2018. évi</v>
      </c>
      <c r="G70" s="1002"/>
      <c r="H70" s="1000" t="str">
        <f>+CONCATENATE(LEFT(ÖSSZEFÜGGÉSEK!A4,4),". után")</f>
        <v>2018. után</v>
      </c>
      <c r="I70" s="1000"/>
      <c r="J70" s="885" t="str">
        <f>+D70</f>
        <v>2018. előtt</v>
      </c>
      <c r="K70" s="884" t="str">
        <f>+F70</f>
        <v>2018. évi</v>
      </c>
      <c r="L70" s="885" t="s">
        <v>38</v>
      </c>
      <c r="M70" s="884" t="str">
        <f>+CONCATENATE("Teljesítés %-a ",LEFT(ÖSSZEFÜGGÉSEK!A73,4),". XII. 31-ig")</f>
        <v>Teljesítés %-a . XII. 31-ig</v>
      </c>
    </row>
    <row r="71" spans="1:13" ht="13.5" thickBot="1" x14ac:dyDescent="0.25">
      <c r="A71" s="53" t="s">
        <v>399</v>
      </c>
      <c r="B71" s="885" t="s">
        <v>400</v>
      </c>
      <c r="C71" s="885" t="s">
        <v>401</v>
      </c>
      <c r="D71" s="54" t="s">
        <v>402</v>
      </c>
      <c r="E71" s="884" t="s">
        <v>403</v>
      </c>
      <c r="F71" s="884" t="s">
        <v>480</v>
      </c>
      <c r="G71" s="884" t="s">
        <v>481</v>
      </c>
      <c r="H71" s="885" t="s">
        <v>482</v>
      </c>
      <c r="I71" s="54" t="s">
        <v>483</v>
      </c>
      <c r="J71" s="54" t="s">
        <v>527</v>
      </c>
      <c r="K71" s="54" t="s">
        <v>528</v>
      </c>
      <c r="L71" s="54" t="s">
        <v>529</v>
      </c>
      <c r="M71" s="55" t="s">
        <v>530</v>
      </c>
    </row>
    <row r="72" spans="1:13" x14ac:dyDescent="0.2">
      <c r="A72" s="56" t="s">
        <v>92</v>
      </c>
      <c r="B72" s="57"/>
      <c r="C72" s="57"/>
      <c r="D72" s="77"/>
      <c r="E72" s="87"/>
      <c r="F72" s="77"/>
      <c r="G72" s="77"/>
      <c r="H72" s="77"/>
      <c r="I72" s="77"/>
      <c r="J72" s="77"/>
      <c r="K72" s="77"/>
      <c r="L72" s="58">
        <f t="shared" ref="L72:L78" si="12">+J72+K72</f>
        <v>0</v>
      </c>
      <c r="M72" s="88" t="str">
        <f>IF((C72&lt;&gt;0),ROUND((L72/C72)*100,1),"")</f>
        <v/>
      </c>
    </row>
    <row r="73" spans="1:13" x14ac:dyDescent="0.2">
      <c r="A73" s="59" t="s">
        <v>103</v>
      </c>
      <c r="B73" s="60"/>
      <c r="C73" s="60"/>
      <c r="D73" s="61"/>
      <c r="E73" s="61"/>
      <c r="F73" s="61"/>
      <c r="G73" s="61"/>
      <c r="H73" s="61"/>
      <c r="I73" s="61"/>
      <c r="J73" s="61"/>
      <c r="K73" s="61"/>
      <c r="L73" s="62">
        <f t="shared" si="12"/>
        <v>0</v>
      </c>
      <c r="M73" s="89" t="str">
        <f t="shared" ref="M73:M78" si="13">IF((C73&lt;&gt;0),ROUND((L73/C73)*100,1),"")</f>
        <v/>
      </c>
    </row>
    <row r="74" spans="1:13" x14ac:dyDescent="0.2">
      <c r="A74" s="63" t="s">
        <v>93</v>
      </c>
      <c r="B74" s="64"/>
      <c r="C74" s="64"/>
      <c r="D74" s="80"/>
      <c r="E74" s="80"/>
      <c r="F74" s="64">
        <v>83999</v>
      </c>
      <c r="G74" s="64">
        <v>83999</v>
      </c>
      <c r="H74" s="80"/>
      <c r="I74" s="80"/>
      <c r="J74" s="80">
        <f>+E74</f>
        <v>0</v>
      </c>
      <c r="K74" s="80"/>
      <c r="L74" s="62">
        <f t="shared" si="12"/>
        <v>0</v>
      </c>
      <c r="M74" s="89" t="str">
        <f t="shared" si="13"/>
        <v/>
      </c>
    </row>
    <row r="75" spans="1:13" x14ac:dyDescent="0.2">
      <c r="A75" s="63" t="s">
        <v>104</v>
      </c>
      <c r="B75" s="64"/>
      <c r="C75" s="64"/>
      <c r="D75" s="80"/>
      <c r="E75" s="80"/>
      <c r="F75" s="80"/>
      <c r="G75" s="80"/>
      <c r="H75" s="80"/>
      <c r="I75" s="80">
        <f>+C75-E75</f>
        <v>0</v>
      </c>
      <c r="J75" s="80">
        <f>+E75</f>
        <v>0</v>
      </c>
      <c r="K75" s="80">
        <f>+G75</f>
        <v>0</v>
      </c>
      <c r="L75" s="62">
        <f t="shared" si="12"/>
        <v>0</v>
      </c>
      <c r="M75" s="89" t="str">
        <f t="shared" si="13"/>
        <v/>
      </c>
    </row>
    <row r="76" spans="1:13" x14ac:dyDescent="0.2">
      <c r="A76" s="63" t="s">
        <v>94</v>
      </c>
      <c r="B76" s="64"/>
      <c r="C76" s="80"/>
      <c r="D76" s="80"/>
      <c r="E76" s="80"/>
      <c r="F76" s="80"/>
      <c r="G76" s="80"/>
      <c r="H76" s="80"/>
      <c r="I76" s="80"/>
      <c r="J76" s="80"/>
      <c r="K76" s="80"/>
      <c r="L76" s="62">
        <f t="shared" si="12"/>
        <v>0</v>
      </c>
      <c r="M76" s="89" t="str">
        <f t="shared" si="13"/>
        <v/>
      </c>
    </row>
    <row r="77" spans="1:13" x14ac:dyDescent="0.2">
      <c r="A77" s="63" t="s">
        <v>95</v>
      </c>
      <c r="B77" s="64"/>
      <c r="C77" s="80"/>
      <c r="D77" s="80"/>
      <c r="E77" s="80"/>
      <c r="F77" s="80"/>
      <c r="G77" s="80"/>
      <c r="H77" s="80"/>
      <c r="I77" s="80"/>
      <c r="J77" s="80"/>
      <c r="K77" s="80"/>
      <c r="L77" s="62">
        <f t="shared" si="12"/>
        <v>0</v>
      </c>
      <c r="M77" s="89" t="str">
        <f t="shared" si="13"/>
        <v/>
      </c>
    </row>
    <row r="78" spans="1:13" ht="13.5" thickBot="1" x14ac:dyDescent="0.25">
      <c r="A78" s="65"/>
      <c r="B78" s="66"/>
      <c r="C78" s="84"/>
      <c r="D78" s="84"/>
      <c r="E78" s="84"/>
      <c r="F78" s="84"/>
      <c r="G78" s="84"/>
      <c r="H78" s="84"/>
      <c r="I78" s="84"/>
      <c r="J78" s="84"/>
      <c r="K78" s="84"/>
      <c r="L78" s="62">
        <f t="shared" si="12"/>
        <v>0</v>
      </c>
      <c r="M78" s="90" t="str">
        <f t="shared" si="13"/>
        <v/>
      </c>
    </row>
    <row r="79" spans="1:13" ht="13.5" thickBot="1" x14ac:dyDescent="0.25">
      <c r="A79" s="67" t="s">
        <v>97</v>
      </c>
      <c r="B79" s="68">
        <f>B72+SUM(B74:B78)</f>
        <v>0</v>
      </c>
      <c r="C79" s="68">
        <f t="shared" ref="C79:L79" si="14">C72+SUM(C74:C78)</f>
        <v>0</v>
      </c>
      <c r="D79" s="68">
        <f t="shared" si="14"/>
        <v>0</v>
      </c>
      <c r="E79" s="68">
        <f t="shared" si="14"/>
        <v>0</v>
      </c>
      <c r="F79" s="68">
        <f>F72+SUM(F74:F78)</f>
        <v>83999</v>
      </c>
      <c r="G79" s="68">
        <f t="shared" si="14"/>
        <v>83999</v>
      </c>
      <c r="H79" s="68">
        <f t="shared" si="14"/>
        <v>0</v>
      </c>
      <c r="I79" s="68">
        <f t="shared" si="14"/>
        <v>0</v>
      </c>
      <c r="J79" s="68">
        <f t="shared" si="14"/>
        <v>0</v>
      </c>
      <c r="K79" s="68">
        <f t="shared" si="14"/>
        <v>0</v>
      </c>
      <c r="L79" s="68">
        <f t="shared" si="14"/>
        <v>0</v>
      </c>
      <c r="M79" s="69" t="str">
        <f>IF((C79&lt;&gt;0),ROUND((L79/C79)*100,1),"")</f>
        <v/>
      </c>
    </row>
    <row r="80" spans="1:13" x14ac:dyDescent="0.2">
      <c r="A80" s="70"/>
      <c r="B80" s="71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</row>
    <row r="81" spans="1:13" ht="13.5" thickBot="1" x14ac:dyDescent="0.25">
      <c r="A81" s="73" t="s">
        <v>96</v>
      </c>
      <c r="B81" s="74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</row>
    <row r="82" spans="1:13" x14ac:dyDescent="0.2">
      <c r="A82" s="76" t="s">
        <v>99</v>
      </c>
      <c r="B82" s="57"/>
      <c r="C82" s="57"/>
      <c r="D82" s="77"/>
      <c r="E82" s="87"/>
      <c r="F82" s="77"/>
      <c r="G82" s="77"/>
      <c r="H82" s="77"/>
      <c r="I82" s="77">
        <f>+C82-G82</f>
        <v>0</v>
      </c>
      <c r="J82" s="77"/>
      <c r="K82" s="77"/>
      <c r="L82" s="78">
        <f t="shared" ref="L82:L87" si="15">+J82+K82</f>
        <v>0</v>
      </c>
      <c r="M82" s="89" t="str">
        <f t="shared" ref="M82:M88" si="16">IF((C82&lt;&gt;0),ROUND((L82/C82)*100,1),"")</f>
        <v/>
      </c>
    </row>
    <row r="83" spans="1:13" x14ac:dyDescent="0.2">
      <c r="A83" s="79" t="s">
        <v>100</v>
      </c>
      <c r="B83" s="64"/>
      <c r="C83" s="64"/>
      <c r="D83" s="80"/>
      <c r="E83" s="80"/>
      <c r="F83" s="64">
        <v>75884</v>
      </c>
      <c r="G83" s="64">
        <v>75884</v>
      </c>
      <c r="H83" s="64"/>
      <c r="I83" s="80"/>
      <c r="J83" s="80"/>
      <c r="K83" s="80"/>
      <c r="L83" s="62">
        <f t="shared" si="15"/>
        <v>0</v>
      </c>
      <c r="M83" s="89" t="str">
        <f t="shared" si="16"/>
        <v/>
      </c>
    </row>
    <row r="84" spans="1:13" x14ac:dyDescent="0.2">
      <c r="A84" s="79" t="s">
        <v>101</v>
      </c>
      <c r="B84" s="64"/>
      <c r="C84" s="64"/>
      <c r="D84" s="80"/>
      <c r="E84" s="80"/>
      <c r="F84" s="64">
        <v>8115</v>
      </c>
      <c r="G84" s="64">
        <v>8115</v>
      </c>
      <c r="H84" s="80"/>
      <c r="I84" s="971"/>
      <c r="J84" s="80"/>
      <c r="K84" s="80"/>
      <c r="L84" s="62">
        <f t="shared" si="15"/>
        <v>0</v>
      </c>
      <c r="M84" s="89" t="str">
        <f t="shared" si="16"/>
        <v/>
      </c>
    </row>
    <row r="85" spans="1:13" x14ac:dyDescent="0.2">
      <c r="A85" s="79" t="s">
        <v>102</v>
      </c>
      <c r="B85" s="64"/>
      <c r="C85" s="80"/>
      <c r="D85" s="80"/>
      <c r="E85" s="80"/>
      <c r="F85" s="80"/>
      <c r="G85" s="80"/>
      <c r="H85" s="80"/>
      <c r="I85" s="80"/>
      <c r="J85" s="80"/>
      <c r="K85" s="80"/>
      <c r="L85" s="81">
        <f t="shared" si="15"/>
        <v>0</v>
      </c>
      <c r="M85" s="89" t="str">
        <f t="shared" si="16"/>
        <v/>
      </c>
    </row>
    <row r="86" spans="1:13" x14ac:dyDescent="0.2">
      <c r="A86" s="82"/>
      <c r="B86" s="64"/>
      <c r="C86" s="80"/>
      <c r="D86" s="80"/>
      <c r="E86" s="80"/>
      <c r="F86" s="80"/>
      <c r="G86" s="80"/>
      <c r="H86" s="80"/>
      <c r="I86" s="80"/>
      <c r="J86" s="80"/>
      <c r="K86" s="80"/>
      <c r="L86" s="81">
        <f t="shared" si="15"/>
        <v>0</v>
      </c>
      <c r="M86" s="89" t="str">
        <f t="shared" si="16"/>
        <v/>
      </c>
    </row>
    <row r="87" spans="1:13" ht="13.5" thickBot="1" x14ac:dyDescent="0.25">
      <c r="A87" s="83"/>
      <c r="B87" s="66"/>
      <c r="C87" s="84"/>
      <c r="D87" s="84"/>
      <c r="E87" s="84"/>
      <c r="F87" s="84"/>
      <c r="G87" s="84"/>
      <c r="H87" s="84"/>
      <c r="I87" s="84"/>
      <c r="J87" s="84"/>
      <c r="K87" s="84"/>
      <c r="L87" s="81">
        <f t="shared" si="15"/>
        <v>0</v>
      </c>
      <c r="M87" s="90" t="str">
        <f t="shared" si="16"/>
        <v/>
      </c>
    </row>
    <row r="88" spans="1:13" ht="13.5" thickBot="1" x14ac:dyDescent="0.25">
      <c r="A88" s="85" t="s">
        <v>81</v>
      </c>
      <c r="B88" s="68">
        <f t="shared" ref="B88:L88" si="17">SUM(B82:B87)</f>
        <v>0</v>
      </c>
      <c r="C88" s="68">
        <f t="shared" si="17"/>
        <v>0</v>
      </c>
      <c r="D88" s="68">
        <f t="shared" si="17"/>
        <v>0</v>
      </c>
      <c r="E88" s="68">
        <f t="shared" si="17"/>
        <v>0</v>
      </c>
      <c r="F88" s="68">
        <f t="shared" si="17"/>
        <v>83999</v>
      </c>
      <c r="G88" s="68">
        <f t="shared" si="17"/>
        <v>83999</v>
      </c>
      <c r="H88" s="68">
        <f t="shared" si="17"/>
        <v>0</v>
      </c>
      <c r="I88" s="68">
        <f t="shared" si="17"/>
        <v>0</v>
      </c>
      <c r="J88" s="68">
        <f t="shared" si="17"/>
        <v>0</v>
      </c>
      <c r="K88" s="68">
        <f t="shared" si="17"/>
        <v>0</v>
      </c>
      <c r="L88" s="68">
        <f t="shared" si="17"/>
        <v>0</v>
      </c>
      <c r="M88" s="69" t="str">
        <f t="shared" si="16"/>
        <v/>
      </c>
    </row>
    <row r="98" spans="1:13" ht="23.25" customHeight="1" x14ac:dyDescent="0.2">
      <c r="A98" s="1008" t="s">
        <v>832</v>
      </c>
      <c r="B98" s="1008"/>
      <c r="C98" s="1008"/>
      <c r="D98" s="1008"/>
      <c r="E98" s="1008"/>
      <c r="F98" s="1008"/>
      <c r="G98" s="1008"/>
      <c r="H98" s="1008"/>
      <c r="I98" s="1008"/>
      <c r="J98" s="1008"/>
      <c r="K98" s="1008"/>
      <c r="L98" s="1008"/>
      <c r="M98" s="1008"/>
    </row>
    <row r="99" spans="1:13" ht="15.75" thickBot="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009" t="s">
        <v>50</v>
      </c>
      <c r="M99" s="1009"/>
    </row>
    <row r="100" spans="1:13" ht="13.5" thickBot="1" x14ac:dyDescent="0.25">
      <c r="A100" s="997" t="s">
        <v>91</v>
      </c>
      <c r="B100" s="1007" t="s">
        <v>180</v>
      </c>
      <c r="C100" s="1007"/>
      <c r="D100" s="1007"/>
      <c r="E100" s="1007"/>
      <c r="F100" s="1007"/>
      <c r="G100" s="1007"/>
      <c r="H100" s="1007"/>
      <c r="I100" s="1007"/>
      <c r="J100" s="1003" t="s">
        <v>182</v>
      </c>
      <c r="K100" s="1003"/>
      <c r="L100" s="1003"/>
      <c r="M100" s="1003"/>
    </row>
    <row r="101" spans="1:13" ht="13.5" thickBot="1" x14ac:dyDescent="0.25">
      <c r="A101" s="998"/>
      <c r="B101" s="1000" t="s">
        <v>183</v>
      </c>
      <c r="C101" s="1002" t="s">
        <v>184</v>
      </c>
      <c r="D101" s="1005" t="s">
        <v>178</v>
      </c>
      <c r="E101" s="1005"/>
      <c r="F101" s="1005"/>
      <c r="G101" s="1005"/>
      <c r="H101" s="1005"/>
      <c r="I101" s="1005"/>
      <c r="J101" s="1004"/>
      <c r="K101" s="1004"/>
      <c r="L101" s="1004"/>
      <c r="M101" s="1004"/>
    </row>
    <row r="102" spans="1:13" ht="21.75" thickBot="1" x14ac:dyDescent="0.25">
      <c r="A102" s="998"/>
      <c r="B102" s="1000"/>
      <c r="C102" s="1002"/>
      <c r="D102" s="884" t="s">
        <v>183</v>
      </c>
      <c r="E102" s="884" t="s">
        <v>184</v>
      </c>
      <c r="F102" s="884" t="s">
        <v>183</v>
      </c>
      <c r="G102" s="884" t="s">
        <v>184</v>
      </c>
      <c r="H102" s="884" t="s">
        <v>183</v>
      </c>
      <c r="I102" s="884" t="s">
        <v>184</v>
      </c>
      <c r="J102" s="1004"/>
      <c r="K102" s="1004"/>
      <c r="L102" s="1004"/>
      <c r="M102" s="1004"/>
    </row>
    <row r="103" spans="1:13" ht="21.75" thickBot="1" x14ac:dyDescent="0.25">
      <c r="A103" s="999"/>
      <c r="B103" s="1002" t="s">
        <v>179</v>
      </c>
      <c r="C103" s="1002"/>
      <c r="D103" s="1002" t="str">
        <f>+CONCATENATE(LEFT(ÖSSZEFÜGGÉSEK!A4,4),". előtt")</f>
        <v>2018. előtt</v>
      </c>
      <c r="E103" s="1002"/>
      <c r="F103" s="1002" t="str">
        <f>+CONCATENATE(LEFT(ÖSSZEFÜGGÉSEK!A4,4),". évi")</f>
        <v>2018. évi</v>
      </c>
      <c r="G103" s="1002"/>
      <c r="H103" s="1000" t="str">
        <f>+CONCATENATE(LEFT(ÖSSZEFÜGGÉSEK!A4,4),". után")</f>
        <v>2018. után</v>
      </c>
      <c r="I103" s="1000"/>
      <c r="J103" s="885" t="str">
        <f>+D103</f>
        <v>2018. előtt</v>
      </c>
      <c r="K103" s="884" t="str">
        <f>+F103</f>
        <v>2018. évi</v>
      </c>
      <c r="L103" s="885" t="s">
        <v>38</v>
      </c>
      <c r="M103" s="884" t="str">
        <f>+CONCATENATE("Teljesítés %-a ",LEFT(ÖSSZEFÜGGÉSEK!A106,4),". XII. 31-ig")</f>
        <v>Teljesítés %-a . XII. 31-ig</v>
      </c>
    </row>
    <row r="104" spans="1:13" ht="13.5" thickBot="1" x14ac:dyDescent="0.25">
      <c r="A104" s="53" t="s">
        <v>399</v>
      </c>
      <c r="B104" s="885" t="s">
        <v>400</v>
      </c>
      <c r="C104" s="885" t="s">
        <v>401</v>
      </c>
      <c r="D104" s="54" t="s">
        <v>402</v>
      </c>
      <c r="E104" s="884" t="s">
        <v>403</v>
      </c>
      <c r="F104" s="884" t="s">
        <v>480</v>
      </c>
      <c r="G104" s="884" t="s">
        <v>481</v>
      </c>
      <c r="H104" s="885" t="s">
        <v>482</v>
      </c>
      <c r="I104" s="54" t="s">
        <v>483</v>
      </c>
      <c r="J104" s="54" t="s">
        <v>527</v>
      </c>
      <c r="K104" s="54" t="s">
        <v>528</v>
      </c>
      <c r="L104" s="54" t="s">
        <v>529</v>
      </c>
      <c r="M104" s="55" t="s">
        <v>530</v>
      </c>
    </row>
    <row r="105" spans="1:13" x14ac:dyDescent="0.2">
      <c r="A105" s="56" t="s">
        <v>92</v>
      </c>
      <c r="B105" s="57"/>
      <c r="C105" s="57"/>
      <c r="D105" s="77"/>
      <c r="E105" s="87"/>
      <c r="F105" s="77"/>
      <c r="G105" s="77"/>
      <c r="H105" s="77"/>
      <c r="I105" s="77"/>
      <c r="J105" s="77"/>
      <c r="K105" s="77"/>
      <c r="L105" s="58">
        <f t="shared" ref="L105:L111" si="18">+J105+K105</f>
        <v>0</v>
      </c>
      <c r="M105" s="88" t="str">
        <f>IF((C105&lt;&gt;0),ROUND((L105/C105)*100,1),"")</f>
        <v/>
      </c>
    </row>
    <row r="106" spans="1:13" x14ac:dyDescent="0.2">
      <c r="A106" s="59" t="s">
        <v>103</v>
      </c>
      <c r="B106" s="60"/>
      <c r="C106" s="60"/>
      <c r="D106" s="61"/>
      <c r="E106" s="61"/>
      <c r="F106" s="61"/>
      <c r="G106" s="61"/>
      <c r="H106" s="61"/>
      <c r="I106" s="61"/>
      <c r="J106" s="61"/>
      <c r="K106" s="61"/>
      <c r="L106" s="62">
        <f t="shared" si="18"/>
        <v>0</v>
      </c>
      <c r="M106" s="89" t="str">
        <f t="shared" ref="M106:M111" si="19">IF((C106&lt;&gt;0),ROUND((L106/C106)*100,1),"")</f>
        <v/>
      </c>
    </row>
    <row r="107" spans="1:13" x14ac:dyDescent="0.2">
      <c r="A107" s="63" t="s">
        <v>93</v>
      </c>
      <c r="B107" s="64"/>
      <c r="C107" s="64"/>
      <c r="D107" s="80"/>
      <c r="E107" s="80"/>
      <c r="F107" s="80">
        <v>72141</v>
      </c>
      <c r="G107" s="80">
        <v>72141</v>
      </c>
      <c r="H107" s="80"/>
      <c r="I107" s="80"/>
      <c r="J107" s="80">
        <f>+E107</f>
        <v>0</v>
      </c>
      <c r="K107" s="80"/>
      <c r="L107" s="62">
        <f t="shared" si="18"/>
        <v>0</v>
      </c>
      <c r="M107" s="89" t="str">
        <f t="shared" si="19"/>
        <v/>
      </c>
    </row>
    <row r="108" spans="1:13" x14ac:dyDescent="0.2">
      <c r="A108" s="63" t="s">
        <v>104</v>
      </c>
      <c r="B108" s="64"/>
      <c r="C108" s="64"/>
      <c r="D108" s="80"/>
      <c r="E108" s="80"/>
      <c r="F108" s="80"/>
      <c r="G108" s="80"/>
      <c r="H108" s="80"/>
      <c r="I108" s="80">
        <f>+C108-G108</f>
        <v>0</v>
      </c>
      <c r="J108" s="80">
        <f>+E108</f>
        <v>0</v>
      </c>
      <c r="K108" s="80">
        <f>+G108</f>
        <v>0</v>
      </c>
      <c r="L108" s="62">
        <f t="shared" si="18"/>
        <v>0</v>
      </c>
      <c r="M108" s="89" t="str">
        <f t="shared" si="19"/>
        <v/>
      </c>
    </row>
    <row r="109" spans="1:13" x14ac:dyDescent="0.2">
      <c r="A109" s="63" t="s">
        <v>94</v>
      </c>
      <c r="B109" s="64"/>
      <c r="C109" s="80"/>
      <c r="D109" s="80"/>
      <c r="E109" s="80"/>
      <c r="F109" s="80"/>
      <c r="G109" s="80"/>
      <c r="H109" s="80"/>
      <c r="I109" s="80"/>
      <c r="J109" s="80"/>
      <c r="K109" s="80"/>
      <c r="L109" s="62">
        <f t="shared" si="18"/>
        <v>0</v>
      </c>
      <c r="M109" s="89" t="str">
        <f t="shared" si="19"/>
        <v/>
      </c>
    </row>
    <row r="110" spans="1:13" x14ac:dyDescent="0.2">
      <c r="A110" s="63" t="s">
        <v>95</v>
      </c>
      <c r="B110" s="64"/>
      <c r="C110" s="80"/>
      <c r="D110" s="80"/>
      <c r="E110" s="80"/>
      <c r="F110" s="80"/>
      <c r="G110" s="80"/>
      <c r="H110" s="80"/>
      <c r="I110" s="80"/>
      <c r="J110" s="80"/>
      <c r="K110" s="80"/>
      <c r="L110" s="62">
        <f t="shared" si="18"/>
        <v>0</v>
      </c>
      <c r="M110" s="89" t="str">
        <f t="shared" si="19"/>
        <v/>
      </c>
    </row>
    <row r="111" spans="1:13" ht="13.5" thickBot="1" x14ac:dyDescent="0.25">
      <c r="A111" s="65"/>
      <c r="B111" s="66"/>
      <c r="C111" s="84"/>
      <c r="D111" s="84"/>
      <c r="E111" s="84"/>
      <c r="F111" s="84"/>
      <c r="G111" s="84"/>
      <c r="H111" s="84"/>
      <c r="I111" s="84"/>
      <c r="J111" s="84"/>
      <c r="K111" s="84"/>
      <c r="L111" s="62">
        <f t="shared" si="18"/>
        <v>0</v>
      </c>
      <c r="M111" s="90" t="str">
        <f t="shared" si="19"/>
        <v/>
      </c>
    </row>
    <row r="112" spans="1:13" ht="13.5" thickBot="1" x14ac:dyDescent="0.25">
      <c r="A112" s="67" t="s">
        <v>97</v>
      </c>
      <c r="B112" s="68">
        <f>B105+SUM(B107:B111)</f>
        <v>0</v>
      </c>
      <c r="C112" s="68">
        <f t="shared" ref="C112:L112" si="20">C105+SUM(C107:C111)</f>
        <v>0</v>
      </c>
      <c r="D112" s="68">
        <f t="shared" si="20"/>
        <v>0</v>
      </c>
      <c r="E112" s="68">
        <f t="shared" si="20"/>
        <v>0</v>
      </c>
      <c r="F112" s="68">
        <f t="shared" si="20"/>
        <v>72141</v>
      </c>
      <c r="G112" s="68">
        <f t="shared" si="20"/>
        <v>72141</v>
      </c>
      <c r="H112" s="68">
        <f t="shared" si="20"/>
        <v>0</v>
      </c>
      <c r="I112" s="68">
        <f t="shared" si="20"/>
        <v>0</v>
      </c>
      <c r="J112" s="68">
        <f t="shared" si="20"/>
        <v>0</v>
      </c>
      <c r="K112" s="68">
        <f t="shared" si="20"/>
        <v>0</v>
      </c>
      <c r="L112" s="68">
        <f t="shared" si="20"/>
        <v>0</v>
      </c>
      <c r="M112" s="69" t="str">
        <f>IF((C112&lt;&gt;0),ROUND((L112/C112)*100,1),"")</f>
        <v/>
      </c>
    </row>
    <row r="113" spans="1:13" x14ac:dyDescent="0.2">
      <c r="A113" s="70"/>
      <c r="B113" s="71"/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1:13" ht="13.5" thickBot="1" x14ac:dyDescent="0.25">
      <c r="A114" s="73" t="s">
        <v>96</v>
      </c>
      <c r="B114" s="74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</row>
    <row r="115" spans="1:13" x14ac:dyDescent="0.2">
      <c r="A115" s="76" t="s">
        <v>99</v>
      </c>
      <c r="B115" s="57"/>
      <c r="C115" s="57"/>
      <c r="D115" s="77"/>
      <c r="E115" s="87"/>
      <c r="F115" s="77"/>
      <c r="G115" s="77"/>
      <c r="H115" s="972"/>
      <c r="I115" s="77">
        <f>+C115-G115</f>
        <v>0</v>
      </c>
      <c r="J115" s="975"/>
      <c r="K115" s="77"/>
      <c r="L115" s="78">
        <f t="shared" ref="L115:L120" si="21">+J115+K115</f>
        <v>0</v>
      </c>
      <c r="M115" s="89" t="str">
        <f t="shared" ref="M115:M121" si="22">IF((C115&lt;&gt;0),ROUND((L115/C115)*100,1),"")</f>
        <v/>
      </c>
    </row>
    <row r="116" spans="1:13" x14ac:dyDescent="0.2">
      <c r="A116" s="79" t="s">
        <v>100</v>
      </c>
      <c r="B116" s="64"/>
      <c r="C116" s="64"/>
      <c r="D116" s="80"/>
      <c r="E116" s="80"/>
      <c r="F116" s="64">
        <v>66073</v>
      </c>
      <c r="G116" s="64">
        <v>66073</v>
      </c>
      <c r="H116" s="969"/>
      <c r="I116" s="80"/>
      <c r="J116" s="970"/>
      <c r="K116" s="80"/>
      <c r="L116" s="62">
        <f t="shared" si="21"/>
        <v>0</v>
      </c>
      <c r="M116" s="89" t="str">
        <f t="shared" si="22"/>
        <v/>
      </c>
    </row>
    <row r="117" spans="1:13" x14ac:dyDescent="0.2">
      <c r="A117" s="79" t="s">
        <v>101</v>
      </c>
      <c r="B117" s="64"/>
      <c r="C117" s="64"/>
      <c r="D117" s="80"/>
      <c r="E117" s="80"/>
      <c r="F117" s="64">
        <v>6068</v>
      </c>
      <c r="G117" s="64">
        <v>6068</v>
      </c>
      <c r="H117" s="973"/>
      <c r="I117" s="971"/>
      <c r="J117" s="970"/>
      <c r="K117" s="80"/>
      <c r="L117" s="62">
        <f t="shared" si="21"/>
        <v>0</v>
      </c>
      <c r="M117" s="89" t="str">
        <f t="shared" si="22"/>
        <v/>
      </c>
    </row>
    <row r="118" spans="1:13" x14ac:dyDescent="0.2">
      <c r="A118" s="79" t="s">
        <v>102</v>
      </c>
      <c r="B118" s="64"/>
      <c r="C118" s="80"/>
      <c r="D118" s="80"/>
      <c r="E118" s="80"/>
      <c r="F118" s="80"/>
      <c r="G118" s="80"/>
      <c r="H118" s="973"/>
      <c r="I118" s="80"/>
      <c r="J118" s="970"/>
      <c r="K118" s="80"/>
      <c r="L118" s="81">
        <f t="shared" si="21"/>
        <v>0</v>
      </c>
      <c r="M118" s="89" t="str">
        <f t="shared" si="22"/>
        <v/>
      </c>
    </row>
    <row r="119" spans="1:13" x14ac:dyDescent="0.2">
      <c r="A119" s="82"/>
      <c r="B119" s="64"/>
      <c r="C119" s="80"/>
      <c r="D119" s="80"/>
      <c r="E119" s="80"/>
      <c r="F119" s="80"/>
      <c r="G119" s="80"/>
      <c r="H119" s="973"/>
      <c r="I119" s="80"/>
      <c r="J119" s="970"/>
      <c r="K119" s="80"/>
      <c r="L119" s="81">
        <f t="shared" si="21"/>
        <v>0</v>
      </c>
      <c r="M119" s="89" t="str">
        <f t="shared" si="22"/>
        <v/>
      </c>
    </row>
    <row r="120" spans="1:13" ht="13.5" thickBot="1" x14ac:dyDescent="0.25">
      <c r="A120" s="83"/>
      <c r="B120" s="66"/>
      <c r="C120" s="84"/>
      <c r="D120" s="84"/>
      <c r="E120" s="84"/>
      <c r="F120" s="84"/>
      <c r="G120" s="84"/>
      <c r="H120" s="974"/>
      <c r="I120" s="977"/>
      <c r="J120" s="976"/>
      <c r="K120" s="84"/>
      <c r="L120" s="81">
        <f t="shared" si="21"/>
        <v>0</v>
      </c>
      <c r="M120" s="90" t="str">
        <f t="shared" si="22"/>
        <v/>
      </c>
    </row>
    <row r="121" spans="1:13" ht="13.5" thickBot="1" x14ac:dyDescent="0.25">
      <c r="A121" s="85" t="s">
        <v>81</v>
      </c>
      <c r="B121" s="68">
        <f t="shared" ref="B121:L121" si="23">SUM(B115:B120)</f>
        <v>0</v>
      </c>
      <c r="C121" s="68">
        <f t="shared" si="23"/>
        <v>0</v>
      </c>
      <c r="D121" s="68">
        <f t="shared" si="23"/>
        <v>0</v>
      </c>
      <c r="E121" s="68">
        <f t="shared" si="23"/>
        <v>0</v>
      </c>
      <c r="F121" s="68">
        <f t="shared" si="23"/>
        <v>72141</v>
      </c>
      <c r="G121" s="68">
        <f t="shared" si="23"/>
        <v>72141</v>
      </c>
      <c r="H121" s="68">
        <f t="shared" si="23"/>
        <v>0</v>
      </c>
      <c r="I121" s="68">
        <f t="shared" si="23"/>
        <v>0</v>
      </c>
      <c r="J121" s="68">
        <f t="shared" si="23"/>
        <v>0</v>
      </c>
      <c r="K121" s="68">
        <f t="shared" si="23"/>
        <v>0</v>
      </c>
      <c r="L121" s="68">
        <f t="shared" si="23"/>
        <v>0</v>
      </c>
      <c r="M121" s="69" t="str">
        <f t="shared" si="22"/>
        <v/>
      </c>
    </row>
    <row r="131" spans="1:13" ht="31.5" customHeight="1" x14ac:dyDescent="0.2">
      <c r="A131" s="1008" t="s">
        <v>833</v>
      </c>
      <c r="B131" s="1008"/>
      <c r="C131" s="1008"/>
      <c r="D131" s="1008"/>
      <c r="E131" s="1008"/>
      <c r="F131" s="1008"/>
      <c r="G131" s="1008"/>
      <c r="H131" s="1008"/>
      <c r="I131" s="1008"/>
      <c r="J131" s="1008"/>
      <c r="K131" s="1008"/>
      <c r="L131" s="1008"/>
      <c r="M131" s="1008"/>
    </row>
    <row r="132" spans="1:13" ht="15.75" thickBot="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009" t="s">
        <v>50</v>
      </c>
      <c r="M132" s="1009"/>
    </row>
    <row r="133" spans="1:13" ht="13.5" thickBot="1" x14ac:dyDescent="0.25">
      <c r="A133" s="997" t="s">
        <v>91</v>
      </c>
      <c r="B133" s="1007" t="s">
        <v>180</v>
      </c>
      <c r="C133" s="1007"/>
      <c r="D133" s="1007"/>
      <c r="E133" s="1007"/>
      <c r="F133" s="1007"/>
      <c r="G133" s="1007"/>
      <c r="H133" s="1007"/>
      <c r="I133" s="1007"/>
      <c r="J133" s="1003" t="s">
        <v>182</v>
      </c>
      <c r="K133" s="1003"/>
      <c r="L133" s="1003"/>
      <c r="M133" s="1003"/>
    </row>
    <row r="134" spans="1:13" ht="13.5" thickBot="1" x14ac:dyDescent="0.25">
      <c r="A134" s="998"/>
      <c r="B134" s="1000" t="s">
        <v>183</v>
      </c>
      <c r="C134" s="1002" t="s">
        <v>184</v>
      </c>
      <c r="D134" s="1005" t="s">
        <v>178</v>
      </c>
      <c r="E134" s="1005"/>
      <c r="F134" s="1005"/>
      <c r="G134" s="1005"/>
      <c r="H134" s="1005"/>
      <c r="I134" s="1005"/>
      <c r="J134" s="1004"/>
      <c r="K134" s="1004"/>
      <c r="L134" s="1004"/>
      <c r="M134" s="1004"/>
    </row>
    <row r="135" spans="1:13" ht="21.75" thickBot="1" x14ac:dyDescent="0.25">
      <c r="A135" s="998"/>
      <c r="B135" s="1000"/>
      <c r="C135" s="1002"/>
      <c r="D135" s="884" t="s">
        <v>183</v>
      </c>
      <c r="E135" s="884" t="s">
        <v>184</v>
      </c>
      <c r="F135" s="884" t="s">
        <v>183</v>
      </c>
      <c r="G135" s="884" t="s">
        <v>184</v>
      </c>
      <c r="H135" s="884" t="s">
        <v>183</v>
      </c>
      <c r="I135" s="884" t="s">
        <v>184</v>
      </c>
      <c r="J135" s="1004"/>
      <c r="K135" s="1004"/>
      <c r="L135" s="1004"/>
      <c r="M135" s="1004"/>
    </row>
    <row r="136" spans="1:13" ht="21.75" thickBot="1" x14ac:dyDescent="0.25">
      <c r="A136" s="999"/>
      <c r="B136" s="1002" t="s">
        <v>179</v>
      </c>
      <c r="C136" s="1002"/>
      <c r="D136" s="1002" t="str">
        <f>+CONCATENATE(LEFT(ÖSSZEFÜGGÉSEK!A4,4),". előtt")</f>
        <v>2018. előtt</v>
      </c>
      <c r="E136" s="1002"/>
      <c r="F136" s="1002" t="str">
        <f>+CONCATENATE(LEFT(ÖSSZEFÜGGÉSEK!A4,4),". évi")</f>
        <v>2018. évi</v>
      </c>
      <c r="G136" s="1002"/>
      <c r="H136" s="1000" t="str">
        <f>+CONCATENATE(LEFT(ÖSSZEFÜGGÉSEK!A4,4),". után")</f>
        <v>2018. után</v>
      </c>
      <c r="I136" s="1000"/>
      <c r="J136" s="885" t="str">
        <f>+D136</f>
        <v>2018. előtt</v>
      </c>
      <c r="K136" s="884" t="str">
        <f>+F136</f>
        <v>2018. évi</v>
      </c>
      <c r="L136" s="885" t="s">
        <v>38</v>
      </c>
      <c r="M136" s="884" t="str">
        <f>+CONCATENATE("Teljesítés %-a ",LEFT(ÖSSZEFÜGGÉSEK!A139,4),". XII. 31-ig")</f>
        <v>Teljesítés %-a . XII. 31-ig</v>
      </c>
    </row>
    <row r="137" spans="1:13" ht="13.5" thickBot="1" x14ac:dyDescent="0.25">
      <c r="A137" s="53" t="s">
        <v>399</v>
      </c>
      <c r="B137" s="885" t="s">
        <v>400</v>
      </c>
      <c r="C137" s="885" t="s">
        <v>401</v>
      </c>
      <c r="D137" s="54" t="s">
        <v>402</v>
      </c>
      <c r="E137" s="884" t="s">
        <v>403</v>
      </c>
      <c r="F137" s="884" t="s">
        <v>480</v>
      </c>
      <c r="G137" s="884" t="s">
        <v>481</v>
      </c>
      <c r="H137" s="885" t="s">
        <v>482</v>
      </c>
      <c r="I137" s="54" t="s">
        <v>483</v>
      </c>
      <c r="J137" s="54" t="s">
        <v>527</v>
      </c>
      <c r="K137" s="54" t="s">
        <v>528</v>
      </c>
      <c r="L137" s="54" t="s">
        <v>529</v>
      </c>
      <c r="M137" s="55" t="s">
        <v>530</v>
      </c>
    </row>
    <row r="138" spans="1:13" x14ac:dyDescent="0.2">
      <c r="A138" s="56" t="s">
        <v>92</v>
      </c>
      <c r="B138" s="57"/>
      <c r="C138" s="57"/>
      <c r="D138" s="77"/>
      <c r="E138" s="87"/>
      <c r="F138" s="77"/>
      <c r="G138" s="77"/>
      <c r="H138" s="77"/>
      <c r="I138" s="77"/>
      <c r="J138" s="77"/>
      <c r="K138" s="77"/>
      <c r="L138" s="58">
        <f t="shared" ref="L138:L144" si="24">+J138+K138</f>
        <v>0</v>
      </c>
      <c r="M138" s="88" t="str">
        <f>IF((C138&lt;&gt;0),ROUND((L138/C138)*100,1),"")</f>
        <v/>
      </c>
    </row>
    <row r="139" spans="1:13" x14ac:dyDescent="0.2">
      <c r="A139" s="59" t="s">
        <v>103</v>
      </c>
      <c r="B139" s="60"/>
      <c r="C139" s="60"/>
      <c r="D139" s="61"/>
      <c r="E139" s="61"/>
      <c r="F139" s="61"/>
      <c r="G139" s="61"/>
      <c r="H139" s="61"/>
      <c r="I139" s="61"/>
      <c r="J139" s="61"/>
      <c r="K139" s="61"/>
      <c r="L139" s="62">
        <f t="shared" si="24"/>
        <v>0</v>
      </c>
      <c r="M139" s="89" t="str">
        <f t="shared" ref="M139:M144" si="25">IF((C139&lt;&gt;0),ROUND((L139/C139)*100,1),"")</f>
        <v/>
      </c>
    </row>
    <row r="140" spans="1:13" x14ac:dyDescent="0.2">
      <c r="A140" s="63" t="s">
        <v>93</v>
      </c>
      <c r="B140" s="64"/>
      <c r="C140" s="64"/>
      <c r="D140" s="80"/>
      <c r="E140" s="80"/>
      <c r="F140" s="64">
        <v>244680</v>
      </c>
      <c r="G140" s="64">
        <v>244680</v>
      </c>
      <c r="H140" s="80"/>
      <c r="I140" s="80"/>
      <c r="J140" s="80"/>
      <c r="K140" s="80"/>
      <c r="L140" s="62">
        <f t="shared" si="24"/>
        <v>0</v>
      </c>
      <c r="M140" s="89" t="str">
        <f t="shared" si="25"/>
        <v/>
      </c>
    </row>
    <row r="141" spans="1:13" x14ac:dyDescent="0.2">
      <c r="A141" s="63" t="s">
        <v>104</v>
      </c>
      <c r="B141" s="64"/>
      <c r="C141" s="64"/>
      <c r="D141" s="80"/>
      <c r="E141" s="80"/>
      <c r="F141" s="80"/>
      <c r="G141" s="80"/>
      <c r="H141" s="80"/>
      <c r="I141" s="80"/>
      <c r="J141" s="80"/>
      <c r="K141" s="80">
        <f>+G141</f>
        <v>0</v>
      </c>
      <c r="L141" s="62">
        <f t="shared" si="24"/>
        <v>0</v>
      </c>
      <c r="M141" s="89" t="str">
        <f t="shared" si="25"/>
        <v/>
      </c>
    </row>
    <row r="142" spans="1:13" x14ac:dyDescent="0.2">
      <c r="A142" s="63" t="s">
        <v>94</v>
      </c>
      <c r="B142" s="64"/>
      <c r="C142" s="80"/>
      <c r="D142" s="80"/>
      <c r="E142" s="80"/>
      <c r="F142" s="80"/>
      <c r="G142" s="80"/>
      <c r="H142" s="80"/>
      <c r="I142" s="80"/>
      <c r="J142" s="80"/>
      <c r="K142" s="80"/>
      <c r="L142" s="62">
        <f t="shared" si="24"/>
        <v>0</v>
      </c>
      <c r="M142" s="89" t="str">
        <f t="shared" si="25"/>
        <v/>
      </c>
    </row>
    <row r="143" spans="1:13" x14ac:dyDescent="0.2">
      <c r="A143" s="63" t="s">
        <v>95</v>
      </c>
      <c r="B143" s="64"/>
      <c r="C143" s="80"/>
      <c r="D143" s="80"/>
      <c r="E143" s="80"/>
      <c r="F143" s="80"/>
      <c r="G143" s="80"/>
      <c r="H143" s="80"/>
      <c r="I143" s="80"/>
      <c r="J143" s="80"/>
      <c r="K143" s="80"/>
      <c r="L143" s="62">
        <f t="shared" si="24"/>
        <v>0</v>
      </c>
      <c r="M143" s="89" t="str">
        <f t="shared" si="25"/>
        <v/>
      </c>
    </row>
    <row r="144" spans="1:13" ht="13.5" thickBot="1" x14ac:dyDescent="0.25">
      <c r="A144" s="65"/>
      <c r="B144" s="66"/>
      <c r="C144" s="84"/>
      <c r="D144" s="84"/>
      <c r="E144" s="84"/>
      <c r="F144" s="84"/>
      <c r="G144" s="84"/>
      <c r="H144" s="84"/>
      <c r="I144" s="84"/>
      <c r="J144" s="84"/>
      <c r="K144" s="84"/>
      <c r="L144" s="62">
        <f t="shared" si="24"/>
        <v>0</v>
      </c>
      <c r="M144" s="90" t="str">
        <f t="shared" si="25"/>
        <v/>
      </c>
    </row>
    <row r="145" spans="1:13" ht="13.5" thickBot="1" x14ac:dyDescent="0.25">
      <c r="A145" s="67" t="s">
        <v>97</v>
      </c>
      <c r="B145" s="68">
        <f>B138+SUM(B140:B144)</f>
        <v>0</v>
      </c>
      <c r="C145" s="68">
        <f t="shared" ref="C145:L145" si="26">C138+SUM(C140:C144)</f>
        <v>0</v>
      </c>
      <c r="D145" s="68">
        <f t="shared" si="26"/>
        <v>0</v>
      </c>
      <c r="E145" s="68">
        <f t="shared" si="26"/>
        <v>0</v>
      </c>
      <c r="F145" s="68">
        <f t="shared" si="26"/>
        <v>244680</v>
      </c>
      <c r="G145" s="68">
        <f t="shared" si="26"/>
        <v>244680</v>
      </c>
      <c r="H145" s="68">
        <f t="shared" si="26"/>
        <v>0</v>
      </c>
      <c r="I145" s="68">
        <f t="shared" si="26"/>
        <v>0</v>
      </c>
      <c r="J145" s="68">
        <f t="shared" si="26"/>
        <v>0</v>
      </c>
      <c r="K145" s="68">
        <f t="shared" si="26"/>
        <v>0</v>
      </c>
      <c r="L145" s="68">
        <f t="shared" si="26"/>
        <v>0</v>
      </c>
      <c r="M145" s="69" t="str">
        <f>IF((C145&lt;&gt;0),ROUND((L145/C145)*100,1),"")</f>
        <v/>
      </c>
    </row>
    <row r="146" spans="1:13" x14ac:dyDescent="0.2">
      <c r="A146" s="70"/>
      <c r="B146" s="71"/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</row>
    <row r="147" spans="1:13" ht="13.5" thickBot="1" x14ac:dyDescent="0.25">
      <c r="A147" s="73" t="s">
        <v>96</v>
      </c>
      <c r="B147" s="74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</row>
    <row r="148" spans="1:13" x14ac:dyDescent="0.2">
      <c r="A148" s="76" t="s">
        <v>99</v>
      </c>
      <c r="B148" s="57"/>
      <c r="C148" s="57"/>
      <c r="D148" s="77"/>
      <c r="E148" s="87"/>
      <c r="F148" s="77"/>
      <c r="G148" s="77"/>
      <c r="H148" s="77"/>
      <c r="I148" s="77"/>
      <c r="J148" s="77"/>
      <c r="K148" s="77"/>
      <c r="L148" s="78">
        <f t="shared" ref="L148:L153" si="27">+J148+K148</f>
        <v>0</v>
      </c>
      <c r="M148" s="89" t="str">
        <f t="shared" ref="M148:M154" si="28">IF((C148&lt;&gt;0),ROUND((L148/C148)*100,1),"")</f>
        <v/>
      </c>
    </row>
    <row r="149" spans="1:13" x14ac:dyDescent="0.2">
      <c r="A149" s="79" t="s">
        <v>100</v>
      </c>
      <c r="B149" s="64"/>
      <c r="C149" s="64"/>
      <c r="D149" s="80"/>
      <c r="E149" s="80"/>
      <c r="F149" s="64">
        <v>231928</v>
      </c>
      <c r="G149" s="64">
        <v>231928</v>
      </c>
      <c r="H149" s="64"/>
      <c r="I149" s="80"/>
      <c r="J149" s="80"/>
      <c r="K149" s="80"/>
      <c r="L149" s="62">
        <f t="shared" si="27"/>
        <v>0</v>
      </c>
      <c r="M149" s="89" t="str">
        <f t="shared" si="28"/>
        <v/>
      </c>
    </row>
    <row r="150" spans="1:13" x14ac:dyDescent="0.2">
      <c r="A150" s="79" t="s">
        <v>101</v>
      </c>
      <c r="B150" s="64"/>
      <c r="C150" s="64"/>
      <c r="D150" s="80"/>
      <c r="E150" s="80"/>
      <c r="F150" s="64">
        <v>12752</v>
      </c>
      <c r="G150" s="64">
        <v>12752</v>
      </c>
      <c r="H150" s="80"/>
      <c r="I150" s="80"/>
      <c r="J150" s="80"/>
      <c r="K150" s="80"/>
      <c r="L150" s="62">
        <f t="shared" si="27"/>
        <v>0</v>
      </c>
      <c r="M150" s="89" t="str">
        <f t="shared" si="28"/>
        <v/>
      </c>
    </row>
    <row r="151" spans="1:13" x14ac:dyDescent="0.2">
      <c r="A151" s="79" t="s">
        <v>102</v>
      </c>
      <c r="B151" s="64"/>
      <c r="C151" s="80"/>
      <c r="D151" s="80"/>
      <c r="E151" s="80"/>
      <c r="F151" s="80"/>
      <c r="G151" s="80"/>
      <c r="H151" s="80"/>
      <c r="I151" s="80"/>
      <c r="J151" s="80"/>
      <c r="K151" s="80"/>
      <c r="L151" s="81">
        <f t="shared" si="27"/>
        <v>0</v>
      </c>
      <c r="M151" s="89" t="str">
        <f t="shared" si="28"/>
        <v/>
      </c>
    </row>
    <row r="152" spans="1:13" x14ac:dyDescent="0.2">
      <c r="A152" s="82"/>
      <c r="B152" s="64"/>
      <c r="C152" s="80"/>
      <c r="D152" s="80"/>
      <c r="E152" s="80"/>
      <c r="F152" s="80"/>
      <c r="G152" s="80"/>
      <c r="H152" s="80"/>
      <c r="I152" s="80"/>
      <c r="J152" s="80"/>
      <c r="K152" s="80"/>
      <c r="L152" s="81">
        <f t="shared" si="27"/>
        <v>0</v>
      </c>
      <c r="M152" s="89" t="str">
        <f t="shared" si="28"/>
        <v/>
      </c>
    </row>
    <row r="153" spans="1:13" ht="13.5" thickBot="1" x14ac:dyDescent="0.25">
      <c r="A153" s="83"/>
      <c r="B153" s="66"/>
      <c r="C153" s="84"/>
      <c r="D153" s="84"/>
      <c r="E153" s="84"/>
      <c r="F153" s="84"/>
      <c r="G153" s="84"/>
      <c r="H153" s="84"/>
      <c r="I153" s="84"/>
      <c r="J153" s="84"/>
      <c r="K153" s="84"/>
      <c r="L153" s="81">
        <f t="shared" si="27"/>
        <v>0</v>
      </c>
      <c r="M153" s="90" t="str">
        <f t="shared" si="28"/>
        <v/>
      </c>
    </row>
    <row r="154" spans="1:13" ht="13.5" thickBot="1" x14ac:dyDescent="0.25">
      <c r="A154" s="85" t="s">
        <v>81</v>
      </c>
      <c r="B154" s="68">
        <f t="shared" ref="B154:L154" si="29">SUM(B148:B153)</f>
        <v>0</v>
      </c>
      <c r="C154" s="68">
        <f t="shared" si="29"/>
        <v>0</v>
      </c>
      <c r="D154" s="68">
        <f t="shared" si="29"/>
        <v>0</v>
      </c>
      <c r="E154" s="68">
        <f t="shared" si="29"/>
        <v>0</v>
      </c>
      <c r="F154" s="68">
        <f t="shared" si="29"/>
        <v>244680</v>
      </c>
      <c r="G154" s="68">
        <f t="shared" si="29"/>
        <v>244680</v>
      </c>
      <c r="H154" s="68">
        <f t="shared" si="29"/>
        <v>0</v>
      </c>
      <c r="I154" s="68">
        <f t="shared" si="29"/>
        <v>0</v>
      </c>
      <c r="J154" s="68">
        <f t="shared" si="29"/>
        <v>0</v>
      </c>
      <c r="K154" s="68">
        <f t="shared" si="29"/>
        <v>0</v>
      </c>
      <c r="L154" s="68">
        <f t="shared" si="29"/>
        <v>0</v>
      </c>
      <c r="M154" s="69" t="str">
        <f t="shared" si="28"/>
        <v/>
      </c>
    </row>
    <row r="161" spans="1:13" ht="30" customHeight="1" x14ac:dyDescent="0.2">
      <c r="A161" s="1008" t="s">
        <v>834</v>
      </c>
      <c r="B161" s="1008"/>
      <c r="C161" s="1008"/>
      <c r="D161" s="1008"/>
      <c r="E161" s="1008"/>
      <c r="F161" s="1008"/>
      <c r="G161" s="1008"/>
      <c r="H161" s="1008"/>
      <c r="I161" s="1008"/>
      <c r="J161" s="1008"/>
      <c r="K161" s="1008"/>
      <c r="L161" s="1008"/>
      <c r="M161" s="1008"/>
    </row>
    <row r="162" spans="1:13" ht="15.75" thickBot="1" x14ac:dyDescent="0.2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009" t="s">
        <v>50</v>
      </c>
      <c r="M162" s="1009"/>
    </row>
    <row r="163" spans="1:13" ht="13.5" thickBot="1" x14ac:dyDescent="0.25">
      <c r="A163" s="997" t="s">
        <v>91</v>
      </c>
      <c r="B163" s="1007" t="s">
        <v>180</v>
      </c>
      <c r="C163" s="1007"/>
      <c r="D163" s="1007"/>
      <c r="E163" s="1007"/>
      <c r="F163" s="1007"/>
      <c r="G163" s="1007"/>
      <c r="H163" s="1007"/>
      <c r="I163" s="1007"/>
      <c r="J163" s="1003" t="s">
        <v>182</v>
      </c>
      <c r="K163" s="1003"/>
      <c r="L163" s="1003"/>
      <c r="M163" s="1003"/>
    </row>
    <row r="164" spans="1:13" ht="13.5" thickBot="1" x14ac:dyDescent="0.25">
      <c r="A164" s="998"/>
      <c r="B164" s="1000" t="s">
        <v>183</v>
      </c>
      <c r="C164" s="1002" t="s">
        <v>184</v>
      </c>
      <c r="D164" s="1005" t="s">
        <v>178</v>
      </c>
      <c r="E164" s="1005"/>
      <c r="F164" s="1005"/>
      <c r="G164" s="1005"/>
      <c r="H164" s="1005"/>
      <c r="I164" s="1005"/>
      <c r="J164" s="1004"/>
      <c r="K164" s="1004"/>
      <c r="L164" s="1004"/>
      <c r="M164" s="1004"/>
    </row>
    <row r="165" spans="1:13" ht="21.75" thickBot="1" x14ac:dyDescent="0.25">
      <c r="A165" s="998"/>
      <c r="B165" s="1000"/>
      <c r="C165" s="1002"/>
      <c r="D165" s="884" t="s">
        <v>183</v>
      </c>
      <c r="E165" s="884" t="s">
        <v>184</v>
      </c>
      <c r="F165" s="884" t="s">
        <v>183</v>
      </c>
      <c r="G165" s="884" t="s">
        <v>184</v>
      </c>
      <c r="H165" s="884" t="s">
        <v>183</v>
      </c>
      <c r="I165" s="884" t="s">
        <v>184</v>
      </c>
      <c r="J165" s="1004"/>
      <c r="K165" s="1004"/>
      <c r="L165" s="1004"/>
      <c r="M165" s="1004"/>
    </row>
    <row r="166" spans="1:13" ht="21.75" thickBot="1" x14ac:dyDescent="0.25">
      <c r="A166" s="999"/>
      <c r="B166" s="1002" t="s">
        <v>179</v>
      </c>
      <c r="C166" s="1002"/>
      <c r="D166" s="1002" t="str">
        <f>+CONCATENATE(LEFT(ÖSSZEFÜGGÉSEK!A4,4),". előtt")</f>
        <v>2018. előtt</v>
      </c>
      <c r="E166" s="1002"/>
      <c r="F166" s="1002" t="str">
        <f>+CONCATENATE(LEFT(ÖSSZEFÜGGÉSEK!A4,4),". évi")</f>
        <v>2018. évi</v>
      </c>
      <c r="G166" s="1002"/>
      <c r="H166" s="1000" t="str">
        <f>+CONCATENATE(LEFT(ÖSSZEFÜGGÉSEK!A4,4),". után")</f>
        <v>2018. után</v>
      </c>
      <c r="I166" s="1000"/>
      <c r="J166" s="885" t="str">
        <f>+D166</f>
        <v>2018. előtt</v>
      </c>
      <c r="K166" s="884" t="str">
        <f>+F166</f>
        <v>2018. évi</v>
      </c>
      <c r="L166" s="885" t="s">
        <v>38</v>
      </c>
      <c r="M166" s="884" t="str">
        <f>+CONCATENATE("Teljesítés %-a ",LEFT(ÖSSZEFÜGGÉSEK!A172,4),". XII. 31-ig")</f>
        <v>Teljesítés %-a . XII. 31-ig</v>
      </c>
    </row>
    <row r="167" spans="1:13" ht="13.5" thickBot="1" x14ac:dyDescent="0.25">
      <c r="A167" s="53" t="s">
        <v>399</v>
      </c>
      <c r="B167" s="885" t="s">
        <v>400</v>
      </c>
      <c r="C167" s="885" t="s">
        <v>401</v>
      </c>
      <c r="D167" s="54" t="s">
        <v>402</v>
      </c>
      <c r="E167" s="884" t="s">
        <v>403</v>
      </c>
      <c r="F167" s="884" t="s">
        <v>480</v>
      </c>
      <c r="G167" s="884" t="s">
        <v>481</v>
      </c>
      <c r="H167" s="885" t="s">
        <v>482</v>
      </c>
      <c r="I167" s="54" t="s">
        <v>483</v>
      </c>
      <c r="J167" s="54" t="s">
        <v>527</v>
      </c>
      <c r="K167" s="54" t="s">
        <v>528</v>
      </c>
      <c r="L167" s="54" t="s">
        <v>529</v>
      </c>
      <c r="M167" s="55" t="s">
        <v>530</v>
      </c>
    </row>
    <row r="168" spans="1:13" x14ac:dyDescent="0.2">
      <c r="A168" s="56" t="s">
        <v>92</v>
      </c>
      <c r="B168" s="57"/>
      <c r="C168" s="57"/>
      <c r="D168" s="77"/>
      <c r="E168" s="87"/>
      <c r="F168" s="77"/>
      <c r="G168" s="77"/>
      <c r="H168" s="77"/>
      <c r="I168" s="77"/>
      <c r="J168" s="77"/>
      <c r="K168" s="77"/>
      <c r="L168" s="58">
        <f t="shared" ref="L168:L174" si="30">+J168+K168</f>
        <v>0</v>
      </c>
      <c r="M168" s="88" t="str">
        <f>IF((C168&lt;&gt;0),ROUND((L168/C168)*100,1),"")</f>
        <v/>
      </c>
    </row>
    <row r="169" spans="1:13" x14ac:dyDescent="0.2">
      <c r="A169" s="59" t="s">
        <v>103</v>
      </c>
      <c r="B169" s="60"/>
      <c r="C169" s="60"/>
      <c r="D169" s="61"/>
      <c r="E169" s="61"/>
      <c r="F169" s="61"/>
      <c r="G169" s="61"/>
      <c r="H169" s="61"/>
      <c r="I169" s="61"/>
      <c r="J169" s="61"/>
      <c r="K169" s="61"/>
      <c r="L169" s="62">
        <f t="shared" si="30"/>
        <v>0</v>
      </c>
      <c r="M169" s="89" t="str">
        <f t="shared" ref="M169:M174" si="31">IF((C169&lt;&gt;0),ROUND((L169/C169)*100,1),"")</f>
        <v/>
      </c>
    </row>
    <row r="170" spans="1:13" x14ac:dyDescent="0.2">
      <c r="A170" s="63" t="s">
        <v>93</v>
      </c>
      <c r="B170" s="64"/>
      <c r="C170" s="64">
        <f>+B170</f>
        <v>0</v>
      </c>
      <c r="D170" s="80"/>
      <c r="E170" s="80"/>
      <c r="F170" s="80">
        <v>6941</v>
      </c>
      <c r="G170" s="80">
        <v>6941</v>
      </c>
      <c r="H170" s="80"/>
      <c r="I170" s="80"/>
      <c r="J170" s="80"/>
      <c r="K170" s="80"/>
      <c r="L170" s="62">
        <f t="shared" si="30"/>
        <v>0</v>
      </c>
      <c r="M170" s="89" t="str">
        <f t="shared" si="31"/>
        <v/>
      </c>
    </row>
    <row r="171" spans="1:13" x14ac:dyDescent="0.2">
      <c r="A171" s="63" t="s">
        <v>104</v>
      </c>
      <c r="B171" s="64"/>
      <c r="C171" s="64">
        <f>+B171</f>
        <v>0</v>
      </c>
      <c r="D171" s="80"/>
      <c r="E171" s="80"/>
      <c r="F171" s="80"/>
      <c r="G171" s="80"/>
      <c r="H171" s="80"/>
      <c r="I171" s="80"/>
      <c r="J171" s="80"/>
      <c r="K171" s="80">
        <f>+G171</f>
        <v>0</v>
      </c>
      <c r="L171" s="62">
        <f t="shared" si="30"/>
        <v>0</v>
      </c>
      <c r="M171" s="89" t="str">
        <f t="shared" si="31"/>
        <v/>
      </c>
    </row>
    <row r="172" spans="1:13" x14ac:dyDescent="0.2">
      <c r="A172" s="63" t="s">
        <v>94</v>
      </c>
      <c r="B172" s="64"/>
      <c r="C172" s="80"/>
      <c r="D172" s="80"/>
      <c r="E172" s="80"/>
      <c r="F172" s="80"/>
      <c r="G172" s="80"/>
      <c r="H172" s="80"/>
      <c r="I172" s="80"/>
      <c r="J172" s="80"/>
      <c r="K172" s="80"/>
      <c r="L172" s="62">
        <f t="shared" si="30"/>
        <v>0</v>
      </c>
      <c r="M172" s="89" t="str">
        <f t="shared" si="31"/>
        <v/>
      </c>
    </row>
    <row r="173" spans="1:13" x14ac:dyDescent="0.2">
      <c r="A173" s="63" t="s">
        <v>95</v>
      </c>
      <c r="B173" s="64"/>
      <c r="C173" s="80"/>
      <c r="D173" s="80"/>
      <c r="E173" s="80"/>
      <c r="F173" s="80"/>
      <c r="G173" s="80"/>
      <c r="H173" s="80"/>
      <c r="I173" s="80"/>
      <c r="J173" s="80"/>
      <c r="K173" s="80"/>
      <c r="L173" s="62">
        <f t="shared" si="30"/>
        <v>0</v>
      </c>
      <c r="M173" s="89" t="str">
        <f t="shared" si="31"/>
        <v/>
      </c>
    </row>
    <row r="174" spans="1:13" ht="13.5" thickBot="1" x14ac:dyDescent="0.25">
      <c r="A174" s="65"/>
      <c r="B174" s="66"/>
      <c r="C174" s="84"/>
      <c r="D174" s="84"/>
      <c r="E174" s="84"/>
      <c r="F174" s="84"/>
      <c r="G174" s="84"/>
      <c r="H174" s="84"/>
      <c r="I174" s="84"/>
      <c r="J174" s="84"/>
      <c r="K174" s="84"/>
      <c r="L174" s="62">
        <f t="shared" si="30"/>
        <v>0</v>
      </c>
      <c r="M174" s="90" t="str">
        <f t="shared" si="31"/>
        <v/>
      </c>
    </row>
    <row r="175" spans="1:13" ht="13.5" thickBot="1" x14ac:dyDescent="0.25">
      <c r="A175" s="67" t="s">
        <v>97</v>
      </c>
      <c r="B175" s="68">
        <f>B168+SUM(B170:B174)</f>
        <v>0</v>
      </c>
      <c r="C175" s="68">
        <f t="shared" ref="C175:L175" si="32">C168+SUM(C170:C174)</f>
        <v>0</v>
      </c>
      <c r="D175" s="68">
        <f t="shared" si="32"/>
        <v>0</v>
      </c>
      <c r="E175" s="68">
        <f t="shared" si="32"/>
        <v>0</v>
      </c>
      <c r="F175" s="68">
        <f t="shared" si="32"/>
        <v>6941</v>
      </c>
      <c r="G175" s="68">
        <f t="shared" si="32"/>
        <v>6941</v>
      </c>
      <c r="H175" s="68">
        <f t="shared" si="32"/>
        <v>0</v>
      </c>
      <c r="I175" s="68">
        <f t="shared" si="32"/>
        <v>0</v>
      </c>
      <c r="J175" s="68">
        <f t="shared" si="32"/>
        <v>0</v>
      </c>
      <c r="K175" s="68">
        <f t="shared" si="32"/>
        <v>0</v>
      </c>
      <c r="L175" s="68">
        <f t="shared" si="32"/>
        <v>0</v>
      </c>
      <c r="M175" s="69" t="str">
        <f>IF((C175&lt;&gt;0),ROUND((L175/C175)*100,1),"")</f>
        <v/>
      </c>
    </row>
    <row r="176" spans="1:13" x14ac:dyDescent="0.2">
      <c r="A176" s="70"/>
      <c r="B176" s="71"/>
      <c r="C176" s="72"/>
      <c r="D176" s="72"/>
      <c r="E176" s="72"/>
      <c r="F176" s="72"/>
      <c r="G176" s="72"/>
      <c r="H176" s="72"/>
      <c r="I176" s="72"/>
      <c r="J176" s="72"/>
      <c r="K176" s="72"/>
      <c r="L176" s="72"/>
      <c r="M176" s="72"/>
    </row>
    <row r="177" spans="1:13" ht="13.5" thickBot="1" x14ac:dyDescent="0.25">
      <c r="A177" s="73" t="s">
        <v>96</v>
      </c>
      <c r="B177" s="74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</row>
    <row r="178" spans="1:13" x14ac:dyDescent="0.2">
      <c r="A178" s="76" t="s">
        <v>99</v>
      </c>
      <c r="B178" s="57"/>
      <c r="C178" s="57"/>
      <c r="D178" s="77"/>
      <c r="E178" s="87"/>
      <c r="F178" s="57">
        <v>5000</v>
      </c>
      <c r="G178" s="57">
        <v>5000</v>
      </c>
      <c r="H178" s="77"/>
      <c r="I178" s="77"/>
      <c r="J178" s="77"/>
      <c r="K178" s="77"/>
      <c r="L178" s="78">
        <f t="shared" ref="L178:L183" si="33">+J178+K178</f>
        <v>0</v>
      </c>
      <c r="M178" s="89" t="str">
        <f t="shared" ref="M178:M184" si="34">IF((C178&lt;&gt;0),ROUND((L178/C178)*100,1),"")</f>
        <v/>
      </c>
    </row>
    <row r="179" spans="1:13" x14ac:dyDescent="0.2">
      <c r="A179" s="79" t="s">
        <v>100</v>
      </c>
      <c r="B179" s="60"/>
      <c r="C179" s="60"/>
      <c r="D179" s="80"/>
      <c r="E179" s="80"/>
      <c r="F179" s="60"/>
      <c r="G179" s="60"/>
      <c r="H179" s="64"/>
      <c r="I179" s="80">
        <f>+C179-G179</f>
        <v>0</v>
      </c>
      <c r="J179" s="80"/>
      <c r="K179" s="80"/>
      <c r="L179" s="62">
        <f t="shared" si="33"/>
        <v>0</v>
      </c>
      <c r="M179" s="89" t="str">
        <f t="shared" si="34"/>
        <v/>
      </c>
    </row>
    <row r="180" spans="1:13" x14ac:dyDescent="0.2">
      <c r="A180" s="79" t="s">
        <v>101</v>
      </c>
      <c r="B180" s="64"/>
      <c r="C180" s="64"/>
      <c r="D180" s="80"/>
      <c r="E180" s="80"/>
      <c r="F180" s="64">
        <v>718</v>
      </c>
      <c r="G180" s="64">
        <v>718</v>
      </c>
      <c r="H180" s="80"/>
      <c r="I180" s="80"/>
      <c r="J180" s="80"/>
      <c r="K180" s="80"/>
      <c r="L180" s="62">
        <f t="shared" si="33"/>
        <v>0</v>
      </c>
      <c r="M180" s="89" t="str">
        <f t="shared" si="34"/>
        <v/>
      </c>
    </row>
    <row r="181" spans="1:13" x14ac:dyDescent="0.2">
      <c r="A181" s="79" t="s">
        <v>102</v>
      </c>
      <c r="B181" s="64"/>
      <c r="C181" s="64"/>
      <c r="D181" s="80"/>
      <c r="E181" s="80"/>
      <c r="F181" s="64">
        <v>323</v>
      </c>
      <c r="G181" s="64">
        <v>323</v>
      </c>
      <c r="H181" s="80"/>
      <c r="I181" s="80"/>
      <c r="J181" s="80"/>
      <c r="K181" s="80"/>
      <c r="L181" s="81">
        <f t="shared" si="33"/>
        <v>0</v>
      </c>
      <c r="M181" s="89" t="str">
        <f t="shared" si="34"/>
        <v/>
      </c>
    </row>
    <row r="182" spans="1:13" x14ac:dyDescent="0.2">
      <c r="A182" s="82"/>
      <c r="B182" s="64"/>
      <c r="C182" s="80"/>
      <c r="D182" s="80"/>
      <c r="E182" s="80"/>
      <c r="F182" s="80"/>
      <c r="G182" s="80"/>
      <c r="H182" s="80"/>
      <c r="I182" s="80"/>
      <c r="J182" s="80"/>
      <c r="K182" s="80"/>
      <c r="L182" s="81">
        <f t="shared" si="33"/>
        <v>0</v>
      </c>
      <c r="M182" s="89" t="str">
        <f t="shared" si="34"/>
        <v/>
      </c>
    </row>
    <row r="183" spans="1:13" ht="13.5" thickBot="1" x14ac:dyDescent="0.25">
      <c r="A183" s="83"/>
      <c r="B183" s="66"/>
      <c r="C183" s="84"/>
      <c r="D183" s="84"/>
      <c r="E183" s="84"/>
      <c r="F183" s="84"/>
      <c r="G183" s="84"/>
      <c r="H183" s="84"/>
      <c r="I183" s="84"/>
      <c r="J183" s="84"/>
      <c r="K183" s="84"/>
      <c r="L183" s="81">
        <f t="shared" si="33"/>
        <v>0</v>
      </c>
      <c r="M183" s="90" t="str">
        <f t="shared" si="34"/>
        <v/>
      </c>
    </row>
    <row r="184" spans="1:13" ht="13.5" thickBot="1" x14ac:dyDescent="0.25">
      <c r="A184" s="85" t="s">
        <v>81</v>
      </c>
      <c r="B184" s="68">
        <f t="shared" ref="B184:L184" si="35">SUM(B178:B183)</f>
        <v>0</v>
      </c>
      <c r="C184" s="68">
        <f t="shared" si="35"/>
        <v>0</v>
      </c>
      <c r="D184" s="68">
        <f t="shared" si="35"/>
        <v>0</v>
      </c>
      <c r="E184" s="68">
        <f t="shared" si="35"/>
        <v>0</v>
      </c>
      <c r="F184" s="68">
        <f t="shared" si="35"/>
        <v>6041</v>
      </c>
      <c r="G184" s="68">
        <f t="shared" si="35"/>
        <v>6041</v>
      </c>
      <c r="H184" s="68">
        <f t="shared" si="35"/>
        <v>0</v>
      </c>
      <c r="I184" s="68">
        <f t="shared" si="35"/>
        <v>0</v>
      </c>
      <c r="J184" s="68">
        <f t="shared" si="35"/>
        <v>0</v>
      </c>
      <c r="K184" s="68">
        <f t="shared" si="35"/>
        <v>0</v>
      </c>
      <c r="L184" s="68">
        <f t="shared" si="35"/>
        <v>0</v>
      </c>
      <c r="M184" s="69" t="str">
        <f t="shared" si="34"/>
        <v/>
      </c>
    </row>
    <row r="190" spans="1:13" ht="24" customHeight="1" x14ac:dyDescent="0.2">
      <c r="A190" s="1008" t="s">
        <v>835</v>
      </c>
      <c r="B190" s="1008"/>
      <c r="C190" s="1008"/>
      <c r="D190" s="1008"/>
      <c r="E190" s="1008"/>
      <c r="F190" s="1008"/>
      <c r="G190" s="1008"/>
      <c r="H190" s="1008"/>
      <c r="I190" s="1008"/>
      <c r="J190" s="1008"/>
      <c r="K190" s="1008"/>
      <c r="L190" s="1008"/>
      <c r="M190" s="1008"/>
    </row>
    <row r="191" spans="1:13" ht="15.75" thickBot="1" x14ac:dyDescent="0.25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009" t="s">
        <v>50</v>
      </c>
      <c r="M191" s="1009"/>
    </row>
    <row r="192" spans="1:13" ht="13.5" thickBot="1" x14ac:dyDescent="0.25">
      <c r="A192" s="997" t="s">
        <v>91</v>
      </c>
      <c r="B192" s="1007" t="s">
        <v>180</v>
      </c>
      <c r="C192" s="1007"/>
      <c r="D192" s="1007"/>
      <c r="E192" s="1007"/>
      <c r="F192" s="1007"/>
      <c r="G192" s="1007"/>
      <c r="H192" s="1007"/>
      <c r="I192" s="1007"/>
      <c r="J192" s="1003" t="s">
        <v>182</v>
      </c>
      <c r="K192" s="1003"/>
      <c r="L192" s="1003"/>
      <c r="M192" s="1003"/>
    </row>
    <row r="193" spans="1:13" ht="13.5" thickBot="1" x14ac:dyDescent="0.25">
      <c r="A193" s="998"/>
      <c r="B193" s="1000" t="s">
        <v>183</v>
      </c>
      <c r="C193" s="1002" t="s">
        <v>184</v>
      </c>
      <c r="D193" s="1005" t="s">
        <v>178</v>
      </c>
      <c r="E193" s="1005"/>
      <c r="F193" s="1005"/>
      <c r="G193" s="1005"/>
      <c r="H193" s="1005"/>
      <c r="I193" s="1005"/>
      <c r="J193" s="1004"/>
      <c r="K193" s="1004"/>
      <c r="L193" s="1004"/>
      <c r="M193" s="1004"/>
    </row>
    <row r="194" spans="1:13" ht="21.75" thickBot="1" x14ac:dyDescent="0.25">
      <c r="A194" s="998"/>
      <c r="B194" s="1000"/>
      <c r="C194" s="1002"/>
      <c r="D194" s="884" t="s">
        <v>183</v>
      </c>
      <c r="E194" s="884" t="s">
        <v>184</v>
      </c>
      <c r="F194" s="884" t="s">
        <v>183</v>
      </c>
      <c r="G194" s="884" t="s">
        <v>184</v>
      </c>
      <c r="H194" s="884" t="s">
        <v>183</v>
      </c>
      <c r="I194" s="884" t="s">
        <v>184</v>
      </c>
      <c r="J194" s="1004"/>
      <c r="K194" s="1004"/>
      <c r="L194" s="1004"/>
      <c r="M194" s="1004"/>
    </row>
    <row r="195" spans="1:13" ht="21.75" thickBot="1" x14ac:dyDescent="0.25">
      <c r="A195" s="999"/>
      <c r="B195" s="1002" t="s">
        <v>179</v>
      </c>
      <c r="C195" s="1002"/>
      <c r="D195" s="1002" t="str">
        <f>+CONCATENATE(LEFT(ÖSSZEFÜGGÉSEK!A4,4),". előtt")</f>
        <v>2018. előtt</v>
      </c>
      <c r="E195" s="1002"/>
      <c r="F195" s="1002" t="str">
        <f>+CONCATENATE(LEFT(ÖSSZEFÜGGÉSEK!A4,4),". évi")</f>
        <v>2018. évi</v>
      </c>
      <c r="G195" s="1002"/>
      <c r="H195" s="1000" t="str">
        <f>+CONCATENATE(LEFT(ÖSSZEFÜGGÉSEK!A4,4),". után")</f>
        <v>2018. után</v>
      </c>
      <c r="I195" s="1000"/>
      <c r="J195" s="885" t="str">
        <f>+D195</f>
        <v>2018. előtt</v>
      </c>
      <c r="K195" s="884" t="str">
        <f>+F195</f>
        <v>2018. évi</v>
      </c>
      <c r="L195" s="885" t="s">
        <v>38</v>
      </c>
      <c r="M195" s="884" t="str">
        <f>+CONCATENATE("Teljesítés %-a ",LEFT(ÖSSZEFÜGGÉSEK!A205,4),". XII. 31-ig")</f>
        <v>Teljesítés %-a . XII. 31-ig</v>
      </c>
    </row>
    <row r="196" spans="1:13" ht="13.5" thickBot="1" x14ac:dyDescent="0.25">
      <c r="A196" s="53" t="s">
        <v>399</v>
      </c>
      <c r="B196" s="885" t="s">
        <v>400</v>
      </c>
      <c r="C196" s="885" t="s">
        <v>401</v>
      </c>
      <c r="D196" s="54" t="s">
        <v>402</v>
      </c>
      <c r="E196" s="884" t="s">
        <v>403</v>
      </c>
      <c r="F196" s="884" t="s">
        <v>480</v>
      </c>
      <c r="G196" s="884" t="s">
        <v>481</v>
      </c>
      <c r="H196" s="885" t="s">
        <v>482</v>
      </c>
      <c r="I196" s="54" t="s">
        <v>483</v>
      </c>
      <c r="J196" s="54" t="s">
        <v>527</v>
      </c>
      <c r="K196" s="54" t="s">
        <v>528</v>
      </c>
      <c r="L196" s="54" t="s">
        <v>529</v>
      </c>
      <c r="M196" s="55" t="s">
        <v>530</v>
      </c>
    </row>
    <row r="197" spans="1:13" x14ac:dyDescent="0.2">
      <c r="A197" s="56" t="s">
        <v>92</v>
      </c>
      <c r="B197" s="57"/>
      <c r="C197" s="57"/>
      <c r="D197" s="77"/>
      <c r="E197" s="87"/>
      <c r="F197" s="77"/>
      <c r="G197" s="77"/>
      <c r="H197" s="77"/>
      <c r="I197" s="77"/>
      <c r="J197" s="77"/>
      <c r="K197" s="77"/>
      <c r="L197" s="58">
        <f t="shared" ref="L197:L203" si="36">+J197+K197</f>
        <v>0</v>
      </c>
      <c r="M197" s="88" t="str">
        <f>IF((C197&lt;&gt;0),ROUND((L197/C197)*100,1),"")</f>
        <v/>
      </c>
    </row>
    <row r="198" spans="1:13" x14ac:dyDescent="0.2">
      <c r="A198" s="59" t="s">
        <v>103</v>
      </c>
      <c r="B198" s="60"/>
      <c r="C198" s="60"/>
      <c r="D198" s="61"/>
      <c r="E198" s="61"/>
      <c r="F198" s="61"/>
      <c r="G198" s="61"/>
      <c r="H198" s="61"/>
      <c r="I198" s="61"/>
      <c r="J198" s="61"/>
      <c r="K198" s="61"/>
      <c r="L198" s="62">
        <f t="shared" si="36"/>
        <v>0</v>
      </c>
      <c r="M198" s="89" t="str">
        <f t="shared" ref="M198:M203" si="37">IF((C198&lt;&gt;0),ROUND((L198/C198)*100,1),"")</f>
        <v/>
      </c>
    </row>
    <row r="199" spans="1:13" x14ac:dyDescent="0.2">
      <c r="A199" s="63" t="s">
        <v>93</v>
      </c>
      <c r="B199" s="64"/>
      <c r="C199" s="64"/>
      <c r="D199" s="80"/>
      <c r="E199" s="80"/>
      <c r="F199" s="80">
        <v>43456</v>
      </c>
      <c r="G199" s="80">
        <v>43456</v>
      </c>
      <c r="H199" s="80"/>
      <c r="I199" s="80"/>
      <c r="J199" s="80"/>
      <c r="K199" s="80"/>
      <c r="L199" s="62">
        <f t="shared" si="36"/>
        <v>0</v>
      </c>
      <c r="M199" s="89" t="str">
        <f t="shared" si="37"/>
        <v/>
      </c>
    </row>
    <row r="200" spans="1:13" x14ac:dyDescent="0.2">
      <c r="A200" s="63" t="s">
        <v>104</v>
      </c>
      <c r="B200" s="64"/>
      <c r="C200" s="64"/>
      <c r="D200" s="80"/>
      <c r="E200" s="80"/>
      <c r="F200" s="80"/>
      <c r="G200" s="80"/>
      <c r="H200" s="80"/>
      <c r="I200" s="80"/>
      <c r="J200" s="80"/>
      <c r="K200" s="80">
        <f>+G200</f>
        <v>0</v>
      </c>
      <c r="L200" s="62">
        <f t="shared" si="36"/>
        <v>0</v>
      </c>
      <c r="M200" s="89" t="str">
        <f t="shared" si="37"/>
        <v/>
      </c>
    </row>
    <row r="201" spans="1:13" x14ac:dyDescent="0.2">
      <c r="A201" s="63" t="s">
        <v>94</v>
      </c>
      <c r="B201" s="64"/>
      <c r="C201" s="80"/>
      <c r="D201" s="80"/>
      <c r="E201" s="80"/>
      <c r="F201" s="80"/>
      <c r="G201" s="80"/>
      <c r="H201" s="80"/>
      <c r="I201" s="80"/>
      <c r="J201" s="80"/>
      <c r="K201" s="80"/>
      <c r="L201" s="62">
        <f t="shared" si="36"/>
        <v>0</v>
      </c>
      <c r="M201" s="89" t="str">
        <f t="shared" si="37"/>
        <v/>
      </c>
    </row>
    <row r="202" spans="1:13" x14ac:dyDescent="0.2">
      <c r="A202" s="63" t="s">
        <v>95</v>
      </c>
      <c r="B202" s="64"/>
      <c r="C202" s="80"/>
      <c r="D202" s="80"/>
      <c r="E202" s="80"/>
      <c r="F202" s="80"/>
      <c r="G202" s="80"/>
      <c r="H202" s="80"/>
      <c r="I202" s="80"/>
      <c r="J202" s="80"/>
      <c r="K202" s="80"/>
      <c r="L202" s="62">
        <f t="shared" si="36"/>
        <v>0</v>
      </c>
      <c r="M202" s="89" t="str">
        <f t="shared" si="37"/>
        <v/>
      </c>
    </row>
    <row r="203" spans="1:13" ht="13.5" thickBot="1" x14ac:dyDescent="0.25">
      <c r="A203" s="65"/>
      <c r="B203" s="66"/>
      <c r="C203" s="84"/>
      <c r="D203" s="84"/>
      <c r="E203" s="84"/>
      <c r="F203" s="84"/>
      <c r="G203" s="84"/>
      <c r="H203" s="84"/>
      <c r="I203" s="84"/>
      <c r="J203" s="84"/>
      <c r="K203" s="84"/>
      <c r="L203" s="62">
        <f t="shared" si="36"/>
        <v>0</v>
      </c>
      <c r="M203" s="90" t="str">
        <f t="shared" si="37"/>
        <v/>
      </c>
    </row>
    <row r="204" spans="1:13" ht="13.5" thickBot="1" x14ac:dyDescent="0.25">
      <c r="A204" s="67" t="s">
        <v>97</v>
      </c>
      <c r="B204" s="68">
        <f>B197+SUM(B199:B203)</f>
        <v>0</v>
      </c>
      <c r="C204" s="68">
        <f t="shared" ref="C204:L204" si="38">C197+SUM(C199:C203)</f>
        <v>0</v>
      </c>
      <c r="D204" s="68">
        <f t="shared" si="38"/>
        <v>0</v>
      </c>
      <c r="E204" s="68">
        <f t="shared" si="38"/>
        <v>0</v>
      </c>
      <c r="F204" s="68">
        <f t="shared" si="38"/>
        <v>43456</v>
      </c>
      <c r="G204" s="68">
        <f t="shared" si="38"/>
        <v>43456</v>
      </c>
      <c r="H204" s="68">
        <f t="shared" si="38"/>
        <v>0</v>
      </c>
      <c r="I204" s="68">
        <f t="shared" si="38"/>
        <v>0</v>
      </c>
      <c r="J204" s="68">
        <f t="shared" si="38"/>
        <v>0</v>
      </c>
      <c r="K204" s="68">
        <f t="shared" si="38"/>
        <v>0</v>
      </c>
      <c r="L204" s="68">
        <f t="shared" si="38"/>
        <v>0</v>
      </c>
      <c r="M204" s="69" t="str">
        <f>IF((C204&lt;&gt;0),ROUND((L204/C204)*100,1),"")</f>
        <v/>
      </c>
    </row>
    <row r="205" spans="1:13" x14ac:dyDescent="0.2">
      <c r="A205" s="70"/>
      <c r="B205" s="71"/>
      <c r="C205" s="72"/>
      <c r="D205" s="72"/>
      <c r="E205" s="72"/>
      <c r="F205" s="72"/>
      <c r="G205" s="72"/>
      <c r="H205" s="72"/>
      <c r="I205" s="72"/>
      <c r="J205" s="72"/>
      <c r="K205" s="72"/>
      <c r="L205" s="72"/>
      <c r="M205" s="72"/>
    </row>
    <row r="206" spans="1:13" ht="13.5" thickBot="1" x14ac:dyDescent="0.25">
      <c r="A206" s="73" t="s">
        <v>96</v>
      </c>
      <c r="B206" s="74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</row>
    <row r="207" spans="1:13" x14ac:dyDescent="0.2">
      <c r="A207" s="76" t="s">
        <v>99</v>
      </c>
      <c r="B207" s="57"/>
      <c r="C207" s="57"/>
      <c r="D207" s="77"/>
      <c r="E207" s="87"/>
      <c r="F207" s="57">
        <v>10395</v>
      </c>
      <c r="G207" s="57">
        <v>10395</v>
      </c>
      <c r="H207" s="77"/>
      <c r="I207" s="77"/>
      <c r="J207" s="77"/>
      <c r="K207" s="77"/>
      <c r="L207" s="78">
        <f t="shared" ref="L207:L212" si="39">+J207+K207</f>
        <v>0</v>
      </c>
      <c r="M207" s="89" t="str">
        <f t="shared" ref="M207:M213" si="40">IF((C207&lt;&gt;0),ROUND((L207/C207)*100,1),"")</f>
        <v/>
      </c>
    </row>
    <row r="208" spans="1:13" x14ac:dyDescent="0.2">
      <c r="A208" s="79" t="s">
        <v>100</v>
      </c>
      <c r="B208" s="64"/>
      <c r="C208" s="64"/>
      <c r="D208" s="80"/>
      <c r="E208" s="80"/>
      <c r="F208" s="64">
        <v>2311</v>
      </c>
      <c r="G208" s="64">
        <v>2311</v>
      </c>
      <c r="H208" s="64"/>
      <c r="I208" s="80"/>
      <c r="J208" s="80"/>
      <c r="K208" s="80"/>
      <c r="L208" s="62">
        <f t="shared" si="39"/>
        <v>0</v>
      </c>
      <c r="M208" s="89" t="str">
        <f t="shared" si="40"/>
        <v/>
      </c>
    </row>
    <row r="209" spans="1:13" x14ac:dyDescent="0.2">
      <c r="A209" s="79" t="s">
        <v>101</v>
      </c>
      <c r="B209" s="64"/>
      <c r="C209" s="64"/>
      <c r="D209" s="80"/>
      <c r="E209" s="80"/>
      <c r="F209" s="64">
        <v>30750</v>
      </c>
      <c r="G209" s="64">
        <v>30750</v>
      </c>
      <c r="H209" s="80"/>
      <c r="I209" s="971"/>
      <c r="J209" s="80"/>
      <c r="K209" s="80"/>
      <c r="L209" s="62">
        <f t="shared" si="39"/>
        <v>0</v>
      </c>
      <c r="M209" s="89" t="str">
        <f t="shared" si="40"/>
        <v/>
      </c>
    </row>
    <row r="210" spans="1:13" x14ac:dyDescent="0.2">
      <c r="A210" s="79" t="s">
        <v>102</v>
      </c>
      <c r="B210" s="64"/>
      <c r="C210" s="64"/>
      <c r="D210" s="80"/>
      <c r="E210" s="80"/>
      <c r="F210" s="80"/>
      <c r="G210" s="80"/>
      <c r="H210" s="80"/>
      <c r="I210" s="80"/>
      <c r="J210" s="80"/>
      <c r="K210" s="80"/>
      <c r="L210" s="81">
        <f t="shared" si="39"/>
        <v>0</v>
      </c>
      <c r="M210" s="89" t="str">
        <f t="shared" si="40"/>
        <v/>
      </c>
    </row>
    <row r="211" spans="1:13" x14ac:dyDescent="0.2">
      <c r="A211" s="82"/>
      <c r="B211" s="64"/>
      <c r="C211" s="80"/>
      <c r="D211" s="80"/>
      <c r="E211" s="80"/>
      <c r="F211" s="80"/>
      <c r="G211" s="80"/>
      <c r="H211" s="80"/>
      <c r="I211" s="80"/>
      <c r="J211" s="80"/>
      <c r="K211" s="80"/>
      <c r="L211" s="81">
        <f t="shared" si="39"/>
        <v>0</v>
      </c>
      <c r="M211" s="89" t="str">
        <f t="shared" si="40"/>
        <v/>
      </c>
    </row>
    <row r="212" spans="1:13" ht="13.5" thickBot="1" x14ac:dyDescent="0.25">
      <c r="A212" s="83"/>
      <c r="B212" s="66"/>
      <c r="C212" s="84"/>
      <c r="D212" s="84"/>
      <c r="E212" s="84"/>
      <c r="F212" s="84"/>
      <c r="G212" s="84"/>
      <c r="H212" s="84"/>
      <c r="I212" s="84"/>
      <c r="J212" s="84"/>
      <c r="K212" s="84"/>
      <c r="L212" s="81">
        <f t="shared" si="39"/>
        <v>0</v>
      </c>
      <c r="M212" s="90" t="str">
        <f t="shared" si="40"/>
        <v/>
      </c>
    </row>
    <row r="213" spans="1:13" ht="13.5" thickBot="1" x14ac:dyDescent="0.25">
      <c r="A213" s="85" t="s">
        <v>81</v>
      </c>
      <c r="B213" s="68">
        <f t="shared" ref="B213:L213" si="41">SUM(B207:B212)</f>
        <v>0</v>
      </c>
      <c r="C213" s="68">
        <f t="shared" si="41"/>
        <v>0</v>
      </c>
      <c r="D213" s="68">
        <f t="shared" si="41"/>
        <v>0</v>
      </c>
      <c r="E213" s="68">
        <f t="shared" si="41"/>
        <v>0</v>
      </c>
      <c r="F213" s="68">
        <f t="shared" si="41"/>
        <v>43456</v>
      </c>
      <c r="G213" s="68">
        <f t="shared" si="41"/>
        <v>43456</v>
      </c>
      <c r="H213" s="68">
        <f t="shared" si="41"/>
        <v>0</v>
      </c>
      <c r="I213" s="68">
        <f t="shared" si="41"/>
        <v>0</v>
      </c>
      <c r="J213" s="68">
        <f t="shared" si="41"/>
        <v>0</v>
      </c>
      <c r="K213" s="68">
        <f t="shared" si="41"/>
        <v>0</v>
      </c>
      <c r="L213" s="68">
        <f t="shared" si="41"/>
        <v>0</v>
      </c>
      <c r="M213" s="69" t="str">
        <f t="shared" si="40"/>
        <v/>
      </c>
    </row>
    <row r="223" spans="1:13" ht="27.75" customHeight="1" x14ac:dyDescent="0.2">
      <c r="A223" s="1008" t="s">
        <v>836</v>
      </c>
      <c r="B223" s="1008"/>
      <c r="C223" s="1008"/>
      <c r="D223" s="1008"/>
      <c r="E223" s="1008"/>
      <c r="F223" s="1008"/>
      <c r="G223" s="1008"/>
      <c r="H223" s="1008"/>
      <c r="I223" s="1008"/>
      <c r="J223" s="1008"/>
      <c r="K223" s="1008"/>
      <c r="L223" s="1008"/>
      <c r="M223" s="1008"/>
    </row>
    <row r="224" spans="1:13" ht="15.75" thickBot="1" x14ac:dyDescent="0.25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009" t="s">
        <v>50</v>
      </c>
      <c r="M224" s="1009"/>
    </row>
    <row r="225" spans="1:13" ht="13.5" thickBot="1" x14ac:dyDescent="0.25">
      <c r="A225" s="997" t="s">
        <v>91</v>
      </c>
      <c r="B225" s="1007" t="s">
        <v>180</v>
      </c>
      <c r="C225" s="1007"/>
      <c r="D225" s="1007"/>
      <c r="E225" s="1007"/>
      <c r="F225" s="1007"/>
      <c r="G225" s="1007"/>
      <c r="H225" s="1007"/>
      <c r="I225" s="1007"/>
      <c r="J225" s="1003" t="s">
        <v>182</v>
      </c>
      <c r="K225" s="1003"/>
      <c r="L225" s="1003"/>
      <c r="M225" s="1003"/>
    </row>
    <row r="226" spans="1:13" ht="13.5" thickBot="1" x14ac:dyDescent="0.25">
      <c r="A226" s="998"/>
      <c r="B226" s="1000" t="s">
        <v>183</v>
      </c>
      <c r="C226" s="1002" t="s">
        <v>184</v>
      </c>
      <c r="D226" s="1005" t="s">
        <v>178</v>
      </c>
      <c r="E226" s="1005"/>
      <c r="F226" s="1005"/>
      <c r="G226" s="1005"/>
      <c r="H226" s="1005"/>
      <c r="I226" s="1005"/>
      <c r="J226" s="1004"/>
      <c r="K226" s="1004"/>
      <c r="L226" s="1004"/>
      <c r="M226" s="1004"/>
    </row>
    <row r="227" spans="1:13" ht="21.75" thickBot="1" x14ac:dyDescent="0.25">
      <c r="A227" s="998"/>
      <c r="B227" s="1000"/>
      <c r="C227" s="1002"/>
      <c r="D227" s="884" t="s">
        <v>183</v>
      </c>
      <c r="E227" s="884" t="s">
        <v>184</v>
      </c>
      <c r="F227" s="884" t="s">
        <v>183</v>
      </c>
      <c r="G227" s="884" t="s">
        <v>184</v>
      </c>
      <c r="H227" s="884" t="s">
        <v>183</v>
      </c>
      <c r="I227" s="884" t="s">
        <v>184</v>
      </c>
      <c r="J227" s="1004"/>
      <c r="K227" s="1004"/>
      <c r="L227" s="1004"/>
      <c r="M227" s="1004"/>
    </row>
    <row r="228" spans="1:13" ht="21.75" thickBot="1" x14ac:dyDescent="0.25">
      <c r="A228" s="999"/>
      <c r="B228" s="1002" t="s">
        <v>179</v>
      </c>
      <c r="C228" s="1002"/>
      <c r="D228" s="1002" t="str">
        <f>+CONCATENATE(LEFT(ÖSSZEFÜGGÉSEK!A4,4),". előtt")</f>
        <v>2018. előtt</v>
      </c>
      <c r="E228" s="1002"/>
      <c r="F228" s="1002" t="str">
        <f>+CONCATENATE(LEFT(ÖSSZEFÜGGÉSEK!A4,4),". évi")</f>
        <v>2018. évi</v>
      </c>
      <c r="G228" s="1002"/>
      <c r="H228" s="1000" t="str">
        <f>+CONCATENATE(LEFT(ÖSSZEFÜGGÉSEK!A4,4),". után")</f>
        <v>2018. után</v>
      </c>
      <c r="I228" s="1000"/>
      <c r="J228" s="885" t="str">
        <f>+D228</f>
        <v>2018. előtt</v>
      </c>
      <c r="K228" s="884" t="str">
        <f>+F228</f>
        <v>2018. évi</v>
      </c>
      <c r="L228" s="885" t="s">
        <v>38</v>
      </c>
      <c r="M228" s="884" t="str">
        <f>+CONCATENATE("Teljesítés %-a ",LEFT(ÖSSZEFÜGGÉSEK!A238,4),". XII. 31-ig")</f>
        <v>Teljesítés %-a . XII. 31-ig</v>
      </c>
    </row>
    <row r="229" spans="1:13" ht="13.5" thickBot="1" x14ac:dyDescent="0.25">
      <c r="A229" s="53" t="s">
        <v>399</v>
      </c>
      <c r="B229" s="885" t="s">
        <v>400</v>
      </c>
      <c r="C229" s="885" t="s">
        <v>401</v>
      </c>
      <c r="D229" s="54" t="s">
        <v>402</v>
      </c>
      <c r="E229" s="884" t="s">
        <v>403</v>
      </c>
      <c r="F229" s="884" t="s">
        <v>480</v>
      </c>
      <c r="G229" s="884" t="s">
        <v>481</v>
      </c>
      <c r="H229" s="885" t="s">
        <v>482</v>
      </c>
      <c r="I229" s="54" t="s">
        <v>483</v>
      </c>
      <c r="J229" s="54" t="s">
        <v>527</v>
      </c>
      <c r="K229" s="54" t="s">
        <v>528</v>
      </c>
      <c r="L229" s="54" t="s">
        <v>529</v>
      </c>
      <c r="M229" s="55" t="s">
        <v>530</v>
      </c>
    </row>
    <row r="230" spans="1:13" x14ac:dyDescent="0.2">
      <c r="A230" s="56" t="s">
        <v>92</v>
      </c>
      <c r="B230" s="57">
        <v>1870</v>
      </c>
      <c r="C230" s="57">
        <v>1870</v>
      </c>
      <c r="D230" s="77"/>
      <c r="E230" s="87"/>
      <c r="F230" s="57">
        <v>1870</v>
      </c>
      <c r="G230" s="57">
        <v>1870</v>
      </c>
      <c r="H230" s="77"/>
      <c r="I230" s="77"/>
      <c r="J230" s="77"/>
      <c r="K230" s="77"/>
      <c r="L230" s="58">
        <f t="shared" ref="L230:L236" si="42">+J230+K230</f>
        <v>0</v>
      </c>
      <c r="M230" s="88">
        <f>IF((C230&lt;&gt;0),ROUND((L230/C230)*100,1),"")</f>
        <v>0</v>
      </c>
    </row>
    <row r="231" spans="1:13" x14ac:dyDescent="0.2">
      <c r="A231" s="59" t="s">
        <v>103</v>
      </c>
      <c r="B231" s="60"/>
      <c r="C231" s="60"/>
      <c r="D231" s="61"/>
      <c r="E231" s="61"/>
      <c r="F231" s="60"/>
      <c r="G231" s="60"/>
      <c r="H231" s="61"/>
      <c r="I231" s="61"/>
      <c r="J231" s="61"/>
      <c r="K231" s="61"/>
      <c r="L231" s="62">
        <f t="shared" si="42"/>
        <v>0</v>
      </c>
      <c r="M231" s="89" t="str">
        <f t="shared" ref="M231:M236" si="43">IF((C231&lt;&gt;0),ROUND((L231/C231)*100,1),"")</f>
        <v/>
      </c>
    </row>
    <row r="232" spans="1:13" x14ac:dyDescent="0.2">
      <c r="A232" s="63" t="s">
        <v>93</v>
      </c>
      <c r="B232" s="64">
        <v>7000</v>
      </c>
      <c r="C232" s="64">
        <v>7000</v>
      </c>
      <c r="D232" s="80"/>
      <c r="E232" s="80"/>
      <c r="F232" s="64">
        <v>7000</v>
      </c>
      <c r="G232" s="64">
        <v>7000</v>
      </c>
      <c r="H232" s="80"/>
      <c r="I232" s="80"/>
      <c r="J232" s="80"/>
      <c r="K232" s="80"/>
      <c r="L232" s="62">
        <f t="shared" si="42"/>
        <v>0</v>
      </c>
      <c r="M232" s="89">
        <f>+L232/C232</f>
        <v>0</v>
      </c>
    </row>
    <row r="233" spans="1:13" x14ac:dyDescent="0.2">
      <c r="A233" s="63" t="s">
        <v>104</v>
      </c>
      <c r="B233" s="64"/>
      <c r="C233" s="64"/>
      <c r="D233" s="80"/>
      <c r="E233" s="80"/>
      <c r="F233" s="80"/>
      <c r="G233" s="80"/>
      <c r="H233" s="80"/>
      <c r="I233" s="80"/>
      <c r="J233" s="80"/>
      <c r="K233" s="80">
        <f>+G233</f>
        <v>0</v>
      </c>
      <c r="L233" s="62">
        <f t="shared" si="42"/>
        <v>0</v>
      </c>
      <c r="M233" s="89" t="str">
        <f t="shared" si="43"/>
        <v/>
      </c>
    </row>
    <row r="234" spans="1:13" x14ac:dyDescent="0.2">
      <c r="A234" s="63" t="s">
        <v>94</v>
      </c>
      <c r="B234" s="64"/>
      <c r="C234" s="80"/>
      <c r="D234" s="80"/>
      <c r="E234" s="80"/>
      <c r="F234" s="80"/>
      <c r="G234" s="80"/>
      <c r="H234" s="80"/>
      <c r="I234" s="80"/>
      <c r="J234" s="80"/>
      <c r="K234" s="80"/>
      <c r="L234" s="62">
        <f t="shared" si="42"/>
        <v>0</v>
      </c>
      <c r="M234" s="89" t="str">
        <f t="shared" si="43"/>
        <v/>
      </c>
    </row>
    <row r="235" spans="1:13" x14ac:dyDescent="0.2">
      <c r="A235" s="63" t="s">
        <v>95</v>
      </c>
      <c r="B235" s="64"/>
      <c r="C235" s="80"/>
      <c r="D235" s="80"/>
      <c r="E235" s="80"/>
      <c r="F235" s="80"/>
      <c r="G235" s="80"/>
      <c r="H235" s="80"/>
      <c r="I235" s="80"/>
      <c r="J235" s="80"/>
      <c r="K235" s="80"/>
      <c r="L235" s="62">
        <f t="shared" si="42"/>
        <v>0</v>
      </c>
      <c r="M235" s="89" t="str">
        <f t="shared" si="43"/>
        <v/>
      </c>
    </row>
    <row r="236" spans="1:13" ht="13.5" thickBot="1" x14ac:dyDescent="0.25">
      <c r="A236" s="65"/>
      <c r="B236" s="66"/>
      <c r="C236" s="84"/>
      <c r="D236" s="84"/>
      <c r="E236" s="84"/>
      <c r="F236" s="84"/>
      <c r="G236" s="84"/>
      <c r="H236" s="84"/>
      <c r="I236" s="84"/>
      <c r="J236" s="84"/>
      <c r="K236" s="84"/>
      <c r="L236" s="62">
        <f t="shared" si="42"/>
        <v>0</v>
      </c>
      <c r="M236" s="90" t="str">
        <f t="shared" si="43"/>
        <v/>
      </c>
    </row>
    <row r="237" spans="1:13" ht="13.5" thickBot="1" x14ac:dyDescent="0.25">
      <c r="A237" s="67" t="s">
        <v>97</v>
      </c>
      <c r="B237" s="68">
        <f>B230+SUM(B232:B236)</f>
        <v>8870</v>
      </c>
      <c r="C237" s="68">
        <f t="shared" ref="C237:L237" si="44">C230+SUM(C232:C236)</f>
        <v>8870</v>
      </c>
      <c r="D237" s="68">
        <f t="shared" si="44"/>
        <v>0</v>
      </c>
      <c r="E237" s="68">
        <f t="shared" si="44"/>
        <v>0</v>
      </c>
      <c r="F237" s="68">
        <f t="shared" si="44"/>
        <v>8870</v>
      </c>
      <c r="G237" s="68">
        <f t="shared" si="44"/>
        <v>8870</v>
      </c>
      <c r="H237" s="68">
        <f t="shared" si="44"/>
        <v>0</v>
      </c>
      <c r="I237" s="68">
        <f t="shared" si="44"/>
        <v>0</v>
      </c>
      <c r="J237" s="68">
        <f t="shared" si="44"/>
        <v>0</v>
      </c>
      <c r="K237" s="68">
        <f t="shared" si="44"/>
        <v>0</v>
      </c>
      <c r="L237" s="68">
        <f t="shared" si="44"/>
        <v>0</v>
      </c>
      <c r="M237" s="69">
        <f>IF((C237&lt;&gt;0),ROUND((L237/C237)*100,1),"")</f>
        <v>0</v>
      </c>
    </row>
    <row r="238" spans="1:13" x14ac:dyDescent="0.2">
      <c r="A238" s="70"/>
      <c r="B238" s="71"/>
      <c r="C238" s="72"/>
      <c r="D238" s="72"/>
      <c r="E238" s="72"/>
      <c r="F238" s="72"/>
      <c r="G238" s="72"/>
      <c r="H238" s="72"/>
      <c r="I238" s="72"/>
      <c r="J238" s="72"/>
      <c r="K238" s="72"/>
      <c r="L238" s="72"/>
      <c r="M238" s="72"/>
    </row>
    <row r="239" spans="1:13" ht="13.5" thickBot="1" x14ac:dyDescent="0.25">
      <c r="A239" s="73" t="s">
        <v>96</v>
      </c>
      <c r="B239" s="74"/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75"/>
    </row>
    <row r="240" spans="1:13" ht="13.5" thickBot="1" x14ac:dyDescent="0.25">
      <c r="A240" s="76" t="s">
        <v>99</v>
      </c>
      <c r="B240" s="57">
        <v>175</v>
      </c>
      <c r="C240" s="57">
        <v>175</v>
      </c>
      <c r="D240" s="77"/>
      <c r="E240" s="87"/>
      <c r="F240" s="57">
        <v>175</v>
      </c>
      <c r="G240" s="57">
        <v>175</v>
      </c>
      <c r="H240" s="77"/>
      <c r="I240" s="77"/>
      <c r="J240" s="77"/>
      <c r="K240" s="77"/>
      <c r="L240" s="78">
        <f t="shared" ref="L240:L245" si="45">+J240+K240</f>
        <v>0</v>
      </c>
      <c r="M240" s="88">
        <f>+L240/C240</f>
        <v>0</v>
      </c>
    </row>
    <row r="241" spans="1:13" ht="13.5" thickBot="1" x14ac:dyDescent="0.25">
      <c r="A241" s="79" t="s">
        <v>100</v>
      </c>
      <c r="B241" s="64">
        <v>5020</v>
      </c>
      <c r="C241" s="64">
        <v>5020</v>
      </c>
      <c r="D241" s="80"/>
      <c r="E241" s="80"/>
      <c r="F241" s="64">
        <v>5020</v>
      </c>
      <c r="G241" s="64">
        <v>5020</v>
      </c>
      <c r="H241" s="64"/>
      <c r="I241" s="80"/>
      <c r="J241" s="80"/>
      <c r="K241" s="80"/>
      <c r="L241" s="62">
        <f t="shared" si="45"/>
        <v>0</v>
      </c>
      <c r="M241" s="88">
        <f>+L241/C241</f>
        <v>0</v>
      </c>
    </row>
    <row r="242" spans="1:13" x14ac:dyDescent="0.2">
      <c r="A242" s="79" t="s">
        <v>101</v>
      </c>
      <c r="B242" s="64">
        <v>3465</v>
      </c>
      <c r="C242" s="64">
        <v>3465</v>
      </c>
      <c r="D242" s="80"/>
      <c r="E242" s="80"/>
      <c r="F242" s="64">
        <v>3465</v>
      </c>
      <c r="G242" s="64">
        <v>3465</v>
      </c>
      <c r="H242" s="80"/>
      <c r="I242" s="80"/>
      <c r="J242" s="80"/>
      <c r="K242" s="80"/>
      <c r="L242" s="62">
        <f t="shared" si="45"/>
        <v>0</v>
      </c>
      <c r="M242" s="88">
        <f>+L242/C242</f>
        <v>0</v>
      </c>
    </row>
    <row r="243" spans="1:13" x14ac:dyDescent="0.2">
      <c r="A243" s="79" t="s">
        <v>102</v>
      </c>
      <c r="B243" s="64">
        <v>210</v>
      </c>
      <c r="C243" s="64">
        <v>210</v>
      </c>
      <c r="D243" s="80"/>
      <c r="E243" s="80"/>
      <c r="F243" s="64">
        <v>210</v>
      </c>
      <c r="G243" s="64">
        <v>210</v>
      </c>
      <c r="H243" s="80"/>
      <c r="I243" s="80"/>
      <c r="J243" s="80"/>
      <c r="K243" s="80"/>
      <c r="L243" s="81">
        <f t="shared" si="45"/>
        <v>0</v>
      </c>
      <c r="M243" s="89">
        <f t="shared" ref="M243:M246" si="46">IF((C243&lt;&gt;0),ROUND((L243/C243)*100,1),"")</f>
        <v>0</v>
      </c>
    </row>
    <row r="244" spans="1:13" x14ac:dyDescent="0.2">
      <c r="A244" s="82"/>
      <c r="B244" s="64"/>
      <c r="C244" s="80"/>
      <c r="D244" s="80"/>
      <c r="E244" s="80"/>
      <c r="F244" s="80"/>
      <c r="G244" s="80"/>
      <c r="H244" s="80"/>
      <c r="I244" s="80"/>
      <c r="J244" s="80"/>
      <c r="K244" s="80"/>
      <c r="L244" s="81">
        <f t="shared" si="45"/>
        <v>0</v>
      </c>
      <c r="M244" s="89" t="str">
        <f t="shared" si="46"/>
        <v/>
      </c>
    </row>
    <row r="245" spans="1:13" ht="13.5" thickBot="1" x14ac:dyDescent="0.25">
      <c r="A245" s="83"/>
      <c r="B245" s="66"/>
      <c r="C245" s="84"/>
      <c r="D245" s="84"/>
      <c r="E245" s="84"/>
      <c r="F245" s="84"/>
      <c r="G245" s="84"/>
      <c r="H245" s="84"/>
      <c r="I245" s="84"/>
      <c r="J245" s="84"/>
      <c r="K245" s="84"/>
      <c r="L245" s="81">
        <f t="shared" si="45"/>
        <v>0</v>
      </c>
      <c r="M245" s="90" t="str">
        <f t="shared" si="46"/>
        <v/>
      </c>
    </row>
    <row r="246" spans="1:13" ht="13.5" thickBot="1" x14ac:dyDescent="0.25">
      <c r="A246" s="85" t="s">
        <v>81</v>
      </c>
      <c r="B246" s="68">
        <f t="shared" ref="B246:L246" si="47">SUM(B240:B245)</f>
        <v>8870</v>
      </c>
      <c r="C246" s="68">
        <f t="shared" si="47"/>
        <v>8870</v>
      </c>
      <c r="D246" s="68">
        <f t="shared" si="47"/>
        <v>0</v>
      </c>
      <c r="E246" s="68">
        <f t="shared" si="47"/>
        <v>0</v>
      </c>
      <c r="F246" s="68">
        <f t="shared" si="47"/>
        <v>8870</v>
      </c>
      <c r="G246" s="68">
        <f t="shared" si="47"/>
        <v>8870</v>
      </c>
      <c r="H246" s="68">
        <f t="shared" si="47"/>
        <v>0</v>
      </c>
      <c r="I246" s="68">
        <f t="shared" si="47"/>
        <v>0</v>
      </c>
      <c r="J246" s="68">
        <f t="shared" si="47"/>
        <v>0</v>
      </c>
      <c r="K246" s="68">
        <f t="shared" si="47"/>
        <v>0</v>
      </c>
      <c r="L246" s="68">
        <f t="shared" si="47"/>
        <v>0</v>
      </c>
      <c r="M246" s="69">
        <f t="shared" si="46"/>
        <v>0</v>
      </c>
    </row>
    <row r="255" spans="1:13" ht="28.5" customHeight="1" x14ac:dyDescent="0.2">
      <c r="A255" s="1008" t="s">
        <v>916</v>
      </c>
      <c r="B255" s="1008"/>
      <c r="C255" s="1008"/>
      <c r="D255" s="1008"/>
      <c r="E255" s="1008"/>
      <c r="F255" s="1008"/>
      <c r="G255" s="1008"/>
      <c r="H255" s="1008"/>
      <c r="I255" s="1008"/>
      <c r="J255" s="1008"/>
      <c r="K255" s="1008"/>
      <c r="L255" s="1008"/>
      <c r="M255" s="1008"/>
    </row>
    <row r="256" spans="1:13" ht="15.75" thickBot="1" x14ac:dyDescent="0.25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009" t="s">
        <v>50</v>
      </c>
      <c r="M256" s="1009"/>
    </row>
    <row r="257" spans="1:13" ht="13.5" thickBot="1" x14ac:dyDescent="0.25">
      <c r="A257" s="997" t="s">
        <v>91</v>
      </c>
      <c r="B257" s="1007" t="s">
        <v>180</v>
      </c>
      <c r="C257" s="1007"/>
      <c r="D257" s="1007"/>
      <c r="E257" s="1007"/>
      <c r="F257" s="1007"/>
      <c r="G257" s="1007"/>
      <c r="H257" s="1007"/>
      <c r="I257" s="1007"/>
      <c r="J257" s="1003" t="s">
        <v>182</v>
      </c>
      <c r="K257" s="1003"/>
      <c r="L257" s="1003"/>
      <c r="M257" s="1003"/>
    </row>
    <row r="258" spans="1:13" ht="13.5" thickBot="1" x14ac:dyDescent="0.25">
      <c r="A258" s="998"/>
      <c r="B258" s="1000" t="s">
        <v>183</v>
      </c>
      <c r="C258" s="1002" t="s">
        <v>184</v>
      </c>
      <c r="D258" s="1005" t="s">
        <v>178</v>
      </c>
      <c r="E258" s="1005"/>
      <c r="F258" s="1005"/>
      <c r="G258" s="1005"/>
      <c r="H258" s="1005"/>
      <c r="I258" s="1005"/>
      <c r="J258" s="1004"/>
      <c r="K258" s="1004"/>
      <c r="L258" s="1004"/>
      <c r="M258" s="1004"/>
    </row>
    <row r="259" spans="1:13" ht="21.75" thickBot="1" x14ac:dyDescent="0.25">
      <c r="A259" s="998"/>
      <c r="B259" s="1000"/>
      <c r="C259" s="1002"/>
      <c r="D259" s="898" t="s">
        <v>183</v>
      </c>
      <c r="E259" s="898" t="s">
        <v>184</v>
      </c>
      <c r="F259" s="898" t="s">
        <v>183</v>
      </c>
      <c r="G259" s="898" t="s">
        <v>184</v>
      </c>
      <c r="H259" s="898" t="s">
        <v>183</v>
      </c>
      <c r="I259" s="898" t="s">
        <v>184</v>
      </c>
      <c r="J259" s="1004"/>
      <c r="K259" s="1004"/>
      <c r="L259" s="1004"/>
      <c r="M259" s="1004"/>
    </row>
    <row r="260" spans="1:13" ht="21.75" thickBot="1" x14ac:dyDescent="0.25">
      <c r="A260" s="999"/>
      <c r="B260" s="1002" t="s">
        <v>179</v>
      </c>
      <c r="C260" s="1002"/>
      <c r="D260" s="1002" t="str">
        <f>+CONCATENATE(LEFT(ÖSSZEFÜGGÉSEK!A4,4),". előtt")</f>
        <v>2018. előtt</v>
      </c>
      <c r="E260" s="1002"/>
      <c r="F260" s="1002" t="str">
        <f>+CONCATENATE(LEFT(ÖSSZEFÜGGÉSEK!A4,4),". évi")</f>
        <v>2018. évi</v>
      </c>
      <c r="G260" s="1002"/>
      <c r="H260" s="1000" t="str">
        <f>+CONCATENATE(LEFT(ÖSSZEFÜGGÉSEK!A4,4),". után")</f>
        <v>2018. után</v>
      </c>
      <c r="I260" s="1000"/>
      <c r="J260" s="897" t="str">
        <f>+D260</f>
        <v>2018. előtt</v>
      </c>
      <c r="K260" s="898" t="str">
        <f>+F260</f>
        <v>2018. évi</v>
      </c>
      <c r="L260" s="897" t="s">
        <v>38</v>
      </c>
      <c r="M260" s="898" t="str">
        <f>+CONCATENATE("Teljesítés %-a ",LEFT(ÖSSZEFÜGGÉSEK!A270,4),". XII. 31-ig")</f>
        <v>Teljesítés %-a . XII. 31-ig</v>
      </c>
    </row>
    <row r="261" spans="1:13" ht="13.5" thickBot="1" x14ac:dyDescent="0.25">
      <c r="A261" s="53" t="s">
        <v>399</v>
      </c>
      <c r="B261" s="897" t="s">
        <v>400</v>
      </c>
      <c r="C261" s="897" t="s">
        <v>401</v>
      </c>
      <c r="D261" s="54" t="s">
        <v>402</v>
      </c>
      <c r="E261" s="898" t="s">
        <v>403</v>
      </c>
      <c r="F261" s="898" t="s">
        <v>480</v>
      </c>
      <c r="G261" s="898" t="s">
        <v>481</v>
      </c>
      <c r="H261" s="897" t="s">
        <v>482</v>
      </c>
      <c r="I261" s="54" t="s">
        <v>483</v>
      </c>
      <c r="J261" s="54" t="s">
        <v>527</v>
      </c>
      <c r="K261" s="54" t="s">
        <v>528</v>
      </c>
      <c r="L261" s="54" t="s">
        <v>529</v>
      </c>
      <c r="M261" s="55" t="s">
        <v>530</v>
      </c>
    </row>
    <row r="262" spans="1:13" x14ac:dyDescent="0.2">
      <c r="A262" s="56" t="s">
        <v>92</v>
      </c>
      <c r="B262" s="57"/>
      <c r="C262" s="57"/>
      <c r="D262" s="77"/>
      <c r="E262" s="87"/>
      <c r="F262" s="57">
        <v>2750</v>
      </c>
      <c r="G262" s="57">
        <v>2750</v>
      </c>
      <c r="H262" s="77">
        <v>252</v>
      </c>
      <c r="I262" s="77">
        <v>252</v>
      </c>
      <c r="J262" s="77"/>
      <c r="K262" s="77"/>
      <c r="L262" s="58">
        <f t="shared" ref="L262:L268" si="48">+J262+K262</f>
        <v>0</v>
      </c>
      <c r="M262" s="88" t="str">
        <f>IF((C262&lt;&gt;0),ROUND((L262/C262)*100,1),"")</f>
        <v/>
      </c>
    </row>
    <row r="263" spans="1:13" x14ac:dyDescent="0.2">
      <c r="A263" s="59" t="s">
        <v>103</v>
      </c>
      <c r="B263" s="60"/>
      <c r="C263" s="60"/>
      <c r="D263" s="61"/>
      <c r="E263" s="61"/>
      <c r="F263" s="60"/>
      <c r="G263" s="60"/>
      <c r="H263" s="61"/>
      <c r="I263" s="61"/>
      <c r="J263" s="61"/>
      <c r="K263" s="61"/>
      <c r="L263" s="62">
        <f t="shared" si="48"/>
        <v>0</v>
      </c>
      <c r="M263" s="89" t="str">
        <f t="shared" ref="M263:M268" si="49">IF((C263&lt;&gt;0),ROUND((L263/C263)*100,1),"")</f>
        <v/>
      </c>
    </row>
    <row r="264" spans="1:13" x14ac:dyDescent="0.2">
      <c r="A264" s="63" t="s">
        <v>93</v>
      </c>
      <c r="B264" s="64"/>
      <c r="C264" s="64"/>
      <c r="D264" s="80"/>
      <c r="E264" s="80"/>
      <c r="F264" s="64">
        <v>170052</v>
      </c>
      <c r="G264" s="64">
        <v>170052</v>
      </c>
      <c r="H264" s="80">
        <v>135867</v>
      </c>
      <c r="I264" s="80">
        <v>135867</v>
      </c>
      <c r="J264" s="80"/>
      <c r="K264" s="80"/>
      <c r="L264" s="62">
        <f t="shared" si="48"/>
        <v>0</v>
      </c>
      <c r="M264" s="89" t="str">
        <f t="shared" si="49"/>
        <v/>
      </c>
    </row>
    <row r="265" spans="1:13" x14ac:dyDescent="0.2">
      <c r="A265" s="63" t="s">
        <v>104</v>
      </c>
      <c r="B265" s="64"/>
      <c r="C265" s="64"/>
      <c r="D265" s="80"/>
      <c r="E265" s="80"/>
      <c r="F265" s="80"/>
      <c r="G265" s="80"/>
      <c r="H265" s="80"/>
      <c r="I265" s="80"/>
      <c r="J265" s="80"/>
      <c r="K265" s="80">
        <f>+G265</f>
        <v>0</v>
      </c>
      <c r="L265" s="62">
        <f t="shared" si="48"/>
        <v>0</v>
      </c>
      <c r="M265" s="89" t="str">
        <f t="shared" si="49"/>
        <v/>
      </c>
    </row>
    <row r="266" spans="1:13" x14ac:dyDescent="0.2">
      <c r="A266" s="63" t="s">
        <v>94</v>
      </c>
      <c r="B266" s="64"/>
      <c r="C266" s="80"/>
      <c r="D266" s="80"/>
      <c r="E266" s="80"/>
      <c r="F266" s="80"/>
      <c r="G266" s="80"/>
      <c r="H266" s="80"/>
      <c r="I266" s="80"/>
      <c r="J266" s="80"/>
      <c r="K266" s="80"/>
      <c r="L266" s="62">
        <f t="shared" si="48"/>
        <v>0</v>
      </c>
      <c r="M266" s="89" t="str">
        <f t="shared" si="49"/>
        <v/>
      </c>
    </row>
    <row r="267" spans="1:13" x14ac:dyDescent="0.2">
      <c r="A267" s="63" t="s">
        <v>95</v>
      </c>
      <c r="B267" s="64"/>
      <c r="C267" s="80"/>
      <c r="D267" s="80"/>
      <c r="E267" s="80"/>
      <c r="F267" s="80"/>
      <c r="G267" s="80"/>
      <c r="H267" s="80"/>
      <c r="I267" s="80"/>
      <c r="J267" s="80"/>
      <c r="K267" s="80"/>
      <c r="L267" s="62">
        <f t="shared" si="48"/>
        <v>0</v>
      </c>
      <c r="M267" s="89" t="str">
        <f t="shared" si="49"/>
        <v/>
      </c>
    </row>
    <row r="268" spans="1:13" ht="13.5" thickBot="1" x14ac:dyDescent="0.25">
      <c r="A268" s="65"/>
      <c r="B268" s="66"/>
      <c r="C268" s="84"/>
      <c r="D268" s="84"/>
      <c r="E268" s="84"/>
      <c r="F268" s="84"/>
      <c r="G268" s="84"/>
      <c r="H268" s="84"/>
      <c r="I268" s="84"/>
      <c r="J268" s="84"/>
      <c r="K268" s="84"/>
      <c r="L268" s="62">
        <f t="shared" si="48"/>
        <v>0</v>
      </c>
      <c r="M268" s="90" t="str">
        <f t="shared" si="49"/>
        <v/>
      </c>
    </row>
    <row r="269" spans="1:13" ht="13.5" thickBot="1" x14ac:dyDescent="0.25">
      <c r="A269" s="67" t="s">
        <v>97</v>
      </c>
      <c r="B269" s="68">
        <f>B262+SUM(B264:B268)</f>
        <v>0</v>
      </c>
      <c r="C269" s="68">
        <f t="shared" ref="C269:L269" si="50">C262+SUM(C264:C268)</f>
        <v>0</v>
      </c>
      <c r="D269" s="68">
        <f t="shared" si="50"/>
        <v>0</v>
      </c>
      <c r="E269" s="68">
        <f t="shared" si="50"/>
        <v>0</v>
      </c>
      <c r="F269" s="68">
        <f t="shared" si="50"/>
        <v>172802</v>
      </c>
      <c r="G269" s="68">
        <f t="shared" si="50"/>
        <v>172802</v>
      </c>
      <c r="H269" s="68">
        <f t="shared" si="50"/>
        <v>136119</v>
      </c>
      <c r="I269" s="68">
        <f t="shared" si="50"/>
        <v>136119</v>
      </c>
      <c r="J269" s="68">
        <f t="shared" si="50"/>
        <v>0</v>
      </c>
      <c r="K269" s="68">
        <f t="shared" si="50"/>
        <v>0</v>
      </c>
      <c r="L269" s="68">
        <f t="shared" si="50"/>
        <v>0</v>
      </c>
      <c r="M269" s="69" t="str">
        <f>IF((C269&lt;&gt;0),ROUND((L269/C269)*100,1),"")</f>
        <v/>
      </c>
    </row>
    <row r="270" spans="1:13" x14ac:dyDescent="0.2">
      <c r="A270" s="70"/>
      <c r="B270" s="71"/>
      <c r="C270" s="72"/>
      <c r="D270" s="72"/>
      <c r="E270" s="72"/>
      <c r="F270" s="72"/>
      <c r="G270" s="72"/>
      <c r="H270" s="72"/>
      <c r="I270" s="72"/>
      <c r="J270" s="72"/>
      <c r="K270" s="72"/>
      <c r="L270" s="72"/>
      <c r="M270" s="72"/>
    </row>
    <row r="271" spans="1:13" ht="13.5" thickBot="1" x14ac:dyDescent="0.25">
      <c r="A271" s="73" t="s">
        <v>96</v>
      </c>
      <c r="B271" s="74"/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75"/>
    </row>
    <row r="272" spans="1:13" x14ac:dyDescent="0.2">
      <c r="A272" s="76" t="s">
        <v>99</v>
      </c>
      <c r="B272" s="57"/>
      <c r="C272" s="57"/>
      <c r="D272" s="77"/>
      <c r="E272" s="87"/>
      <c r="F272" s="57">
        <v>7207</v>
      </c>
      <c r="G272" s="57">
        <v>7207</v>
      </c>
      <c r="H272" s="77">
        <v>3795</v>
      </c>
      <c r="I272" s="77">
        <v>3795</v>
      </c>
      <c r="J272" s="77"/>
      <c r="K272" s="77"/>
      <c r="L272" s="78">
        <f t="shared" ref="L272:L277" si="51">+J272+K272</f>
        <v>0</v>
      </c>
      <c r="M272" s="89" t="str">
        <f t="shared" ref="M272:M278" si="52">IF((C272&lt;&gt;0),ROUND((L272/C272)*100,1),"")</f>
        <v/>
      </c>
    </row>
    <row r="273" spans="1:13" x14ac:dyDescent="0.2">
      <c r="A273" s="79" t="s">
        <v>100</v>
      </c>
      <c r="B273" s="64"/>
      <c r="C273" s="64"/>
      <c r="D273" s="80"/>
      <c r="E273" s="80"/>
      <c r="F273" s="64">
        <v>157595</v>
      </c>
      <c r="G273" s="64">
        <v>157595</v>
      </c>
      <c r="H273" s="64">
        <v>130139</v>
      </c>
      <c r="I273" s="64">
        <v>130139</v>
      </c>
      <c r="J273" s="80"/>
      <c r="K273" s="80"/>
      <c r="L273" s="62">
        <f t="shared" si="51"/>
        <v>0</v>
      </c>
      <c r="M273" s="89" t="str">
        <f t="shared" si="52"/>
        <v/>
      </c>
    </row>
    <row r="274" spans="1:13" x14ac:dyDescent="0.2">
      <c r="A274" s="79" t="s">
        <v>101</v>
      </c>
      <c r="B274" s="64"/>
      <c r="C274" s="64"/>
      <c r="D274" s="80"/>
      <c r="E274" s="80"/>
      <c r="F274" s="64">
        <v>11000</v>
      </c>
      <c r="G274" s="64">
        <v>11000</v>
      </c>
      <c r="H274" s="80">
        <v>2185</v>
      </c>
      <c r="I274" s="80">
        <v>2185</v>
      </c>
      <c r="J274" s="80"/>
      <c r="K274" s="80"/>
      <c r="L274" s="62">
        <f t="shared" si="51"/>
        <v>0</v>
      </c>
      <c r="M274" s="89" t="str">
        <f t="shared" si="52"/>
        <v/>
      </c>
    </row>
    <row r="275" spans="1:13" x14ac:dyDescent="0.2">
      <c r="A275" s="79" t="s">
        <v>102</v>
      </c>
      <c r="B275" s="64"/>
      <c r="C275" s="80"/>
      <c r="D275" s="80"/>
      <c r="E275" s="80"/>
      <c r="F275" s="80"/>
      <c r="G275" s="80"/>
      <c r="H275" s="80"/>
      <c r="I275" s="80"/>
      <c r="J275" s="80"/>
      <c r="K275" s="80"/>
      <c r="L275" s="81">
        <f t="shared" si="51"/>
        <v>0</v>
      </c>
      <c r="M275" s="89" t="str">
        <f t="shared" si="52"/>
        <v/>
      </c>
    </row>
    <row r="276" spans="1:13" x14ac:dyDescent="0.2">
      <c r="A276" s="82"/>
      <c r="B276" s="64"/>
      <c r="C276" s="80"/>
      <c r="D276" s="80"/>
      <c r="E276" s="80"/>
      <c r="F276" s="80"/>
      <c r="G276" s="80"/>
      <c r="H276" s="80"/>
      <c r="I276" s="80"/>
      <c r="J276" s="80"/>
      <c r="K276" s="80"/>
      <c r="L276" s="81">
        <f t="shared" si="51"/>
        <v>0</v>
      </c>
      <c r="M276" s="89" t="str">
        <f t="shared" si="52"/>
        <v/>
      </c>
    </row>
    <row r="277" spans="1:13" ht="13.5" thickBot="1" x14ac:dyDescent="0.25">
      <c r="A277" s="83"/>
      <c r="B277" s="66"/>
      <c r="C277" s="84"/>
      <c r="D277" s="84"/>
      <c r="E277" s="84"/>
      <c r="F277" s="84"/>
      <c r="G277" s="84"/>
      <c r="H277" s="84"/>
      <c r="I277" s="84"/>
      <c r="J277" s="84"/>
      <c r="K277" s="84"/>
      <c r="L277" s="81">
        <f t="shared" si="51"/>
        <v>0</v>
      </c>
      <c r="M277" s="90" t="str">
        <f t="shared" si="52"/>
        <v/>
      </c>
    </row>
    <row r="278" spans="1:13" ht="13.5" thickBot="1" x14ac:dyDescent="0.25">
      <c r="A278" s="85" t="s">
        <v>81</v>
      </c>
      <c r="B278" s="68">
        <f t="shared" ref="B278:L278" si="53">SUM(B272:B277)</f>
        <v>0</v>
      </c>
      <c r="C278" s="68">
        <f t="shared" si="53"/>
        <v>0</v>
      </c>
      <c r="D278" s="68">
        <f t="shared" si="53"/>
        <v>0</v>
      </c>
      <c r="E278" s="68">
        <f t="shared" si="53"/>
        <v>0</v>
      </c>
      <c r="F278" s="68">
        <f t="shared" si="53"/>
        <v>175802</v>
      </c>
      <c r="G278" s="68">
        <f t="shared" si="53"/>
        <v>175802</v>
      </c>
      <c r="H278" s="68">
        <f t="shared" si="53"/>
        <v>136119</v>
      </c>
      <c r="I278" s="68">
        <f t="shared" si="53"/>
        <v>136119</v>
      </c>
      <c r="J278" s="68">
        <f t="shared" si="53"/>
        <v>0</v>
      </c>
      <c r="K278" s="68">
        <f t="shared" si="53"/>
        <v>0</v>
      </c>
      <c r="L278" s="68">
        <f t="shared" si="53"/>
        <v>0</v>
      </c>
      <c r="M278" s="69" t="str">
        <f t="shared" si="52"/>
        <v/>
      </c>
    </row>
  </sheetData>
  <mergeCells count="111">
    <mergeCell ref="A255:M255"/>
    <mergeCell ref="L256:M256"/>
    <mergeCell ref="A257:A260"/>
    <mergeCell ref="B257:I257"/>
    <mergeCell ref="J257:M259"/>
    <mergeCell ref="B258:B259"/>
    <mergeCell ref="C258:C259"/>
    <mergeCell ref="D258:I258"/>
    <mergeCell ref="B260:C260"/>
    <mergeCell ref="D260:E260"/>
    <mergeCell ref="F260:G260"/>
    <mergeCell ref="H260:I260"/>
    <mergeCell ref="A223:M223"/>
    <mergeCell ref="L224:M224"/>
    <mergeCell ref="A225:A228"/>
    <mergeCell ref="B225:I225"/>
    <mergeCell ref="J225:M227"/>
    <mergeCell ref="B226:B227"/>
    <mergeCell ref="C226:C227"/>
    <mergeCell ref="D226:I226"/>
    <mergeCell ref="B228:C228"/>
    <mergeCell ref="D228:E228"/>
    <mergeCell ref="F228:G228"/>
    <mergeCell ref="H228:I228"/>
    <mergeCell ref="A190:M190"/>
    <mergeCell ref="L191:M191"/>
    <mergeCell ref="A192:A195"/>
    <mergeCell ref="B192:I192"/>
    <mergeCell ref="J192:M194"/>
    <mergeCell ref="B193:B194"/>
    <mergeCell ref="C193:C194"/>
    <mergeCell ref="D193:I193"/>
    <mergeCell ref="B195:C195"/>
    <mergeCell ref="D195:E195"/>
    <mergeCell ref="F195:G195"/>
    <mergeCell ref="H195:I195"/>
    <mergeCell ref="A161:M161"/>
    <mergeCell ref="L162:M162"/>
    <mergeCell ref="A163:A166"/>
    <mergeCell ref="B163:I163"/>
    <mergeCell ref="J163:M165"/>
    <mergeCell ref="B164:B165"/>
    <mergeCell ref="C164:C165"/>
    <mergeCell ref="D164:I164"/>
    <mergeCell ref="B166:C166"/>
    <mergeCell ref="D166:E166"/>
    <mergeCell ref="F166:G166"/>
    <mergeCell ref="H166:I166"/>
    <mergeCell ref="A131:M131"/>
    <mergeCell ref="L132:M132"/>
    <mergeCell ref="A133:A136"/>
    <mergeCell ref="B133:I133"/>
    <mergeCell ref="J133:M135"/>
    <mergeCell ref="B134:B135"/>
    <mergeCell ref="C134:C135"/>
    <mergeCell ref="D134:I134"/>
    <mergeCell ref="B136:C136"/>
    <mergeCell ref="D136:E136"/>
    <mergeCell ref="F136:G136"/>
    <mergeCell ref="H136:I136"/>
    <mergeCell ref="A98:M98"/>
    <mergeCell ref="L99:M99"/>
    <mergeCell ref="A100:A103"/>
    <mergeCell ref="B100:I100"/>
    <mergeCell ref="J100:M102"/>
    <mergeCell ref="B101:B102"/>
    <mergeCell ref="C101:C102"/>
    <mergeCell ref="D101:I101"/>
    <mergeCell ref="B103:C103"/>
    <mergeCell ref="D103:E103"/>
    <mergeCell ref="F103:G103"/>
    <mergeCell ref="H103:I103"/>
    <mergeCell ref="A59:M59"/>
    <mergeCell ref="A65:M65"/>
    <mergeCell ref="L66:M66"/>
    <mergeCell ref="A67:A70"/>
    <mergeCell ref="B67:I67"/>
    <mergeCell ref="J67:M69"/>
    <mergeCell ref="B68:B69"/>
    <mergeCell ref="C68:C69"/>
    <mergeCell ref="D68:I68"/>
    <mergeCell ref="B70:C70"/>
    <mergeCell ref="D70:E70"/>
    <mergeCell ref="F70:G70"/>
    <mergeCell ref="H70:I70"/>
    <mergeCell ref="A35:M35"/>
    <mergeCell ref="L36:M36"/>
    <mergeCell ref="A37:A40"/>
    <mergeCell ref="B37:I37"/>
    <mergeCell ref="J37:M39"/>
    <mergeCell ref="B38:B39"/>
    <mergeCell ref="C38:C39"/>
    <mergeCell ref="D38:I38"/>
    <mergeCell ref="B40:C40"/>
    <mergeCell ref="D40:E40"/>
    <mergeCell ref="F40:G40"/>
    <mergeCell ref="H40:I40"/>
    <mergeCell ref="A3:A6"/>
    <mergeCell ref="H6:I6"/>
    <mergeCell ref="N1:N26"/>
    <mergeCell ref="F6:G6"/>
    <mergeCell ref="J3:M5"/>
    <mergeCell ref="D4:I4"/>
    <mergeCell ref="A25:M25"/>
    <mergeCell ref="B6:C6"/>
    <mergeCell ref="B3:I3"/>
    <mergeCell ref="B4:B5"/>
    <mergeCell ref="A1:M1"/>
    <mergeCell ref="L2:M2"/>
    <mergeCell ref="C4:C5"/>
    <mergeCell ref="D6:E6"/>
  </mergeCells>
  <phoneticPr fontId="27" type="noConversion"/>
  <printOptions horizontalCentered="1"/>
  <pageMargins left="0.78740157480314965" right="0.78740157480314965" top="1.39" bottom="0.78" header="0.78740157480314965" footer="0.78740157480314965"/>
  <pageSetup paperSize="9" scale="93" orientation="landscape" r:id="rId1"/>
  <headerFooter alignWithMargins="0">
    <oddHeader>&amp;C&amp;"Times New Roman CE,Félkövér"&amp;12
Európai uniós támogatással megvalósuló projektek 
bevételei, kiadásai, hozzájárulások</oddHeader>
  </headerFooter>
  <rowBreaks count="6" manualBreakCount="6">
    <brk id="63" max="16383" man="1"/>
    <brk id="128" max="16383" man="1"/>
    <brk id="159" max="16383" man="1"/>
    <brk id="188" max="16383" man="1"/>
    <brk id="221" max="16383" man="1"/>
    <brk id="25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>
    <tabColor rgb="FF92D050"/>
  </sheetPr>
  <dimension ref="A1:K150"/>
  <sheetViews>
    <sheetView view="pageBreakPreview" zoomScaleNormal="100" zoomScaleSheetLayoutView="100" workbookViewId="0">
      <selection activeCell="E16" sqref="E16"/>
    </sheetView>
  </sheetViews>
  <sheetFormatPr defaultColWidth="9.33203125" defaultRowHeight="12.75" x14ac:dyDescent="0.2"/>
  <cols>
    <col min="1" max="1" width="14.83203125" style="494" customWidth="1"/>
    <col min="2" max="2" width="65.33203125" style="495" customWidth="1"/>
    <col min="3" max="5" width="17" style="496" customWidth="1"/>
    <col min="6" max="16384" width="9.33203125" style="32"/>
  </cols>
  <sheetData>
    <row r="1" spans="1:5" s="470" customFormat="1" ht="16.5" customHeight="1" thickBot="1" x14ac:dyDescent="0.25">
      <c r="A1" s="469"/>
      <c r="B1" s="471"/>
      <c r="C1" s="516"/>
      <c r="D1" s="481" t="s">
        <v>944</v>
      </c>
      <c r="E1" s="516"/>
    </row>
    <row r="2" spans="1:5" s="517" customFormat="1" ht="15.75" customHeight="1" x14ac:dyDescent="0.2">
      <c r="A2" s="497" t="s">
        <v>51</v>
      </c>
      <c r="B2" s="1016" t="s">
        <v>707</v>
      </c>
      <c r="C2" s="1017"/>
      <c r="D2" s="1018"/>
      <c r="E2" s="490" t="s">
        <v>40</v>
      </c>
    </row>
    <row r="3" spans="1:5" s="517" customFormat="1" ht="24.75" thickBot="1" x14ac:dyDescent="0.25">
      <c r="A3" s="515" t="s">
        <v>531</v>
      </c>
      <c r="B3" s="1019" t="s">
        <v>851</v>
      </c>
      <c r="C3" s="1020"/>
      <c r="D3" s="1021"/>
      <c r="E3" s="465" t="s">
        <v>40</v>
      </c>
    </row>
    <row r="4" spans="1:5" s="518" customFormat="1" ht="15.95" customHeight="1" thickBot="1" x14ac:dyDescent="0.3">
      <c r="A4" s="472"/>
      <c r="B4" s="472"/>
      <c r="C4" s="473"/>
      <c r="D4" s="473"/>
      <c r="E4" s="473" t="s">
        <v>723</v>
      </c>
    </row>
    <row r="5" spans="1:5" ht="24.75" thickBot="1" x14ac:dyDescent="0.25">
      <c r="A5" s="305" t="s">
        <v>146</v>
      </c>
      <c r="B5" s="306" t="s">
        <v>704</v>
      </c>
      <c r="C5" s="91" t="s">
        <v>176</v>
      </c>
      <c r="D5" s="91" t="s">
        <v>181</v>
      </c>
      <c r="E5" s="474" t="s">
        <v>182</v>
      </c>
    </row>
    <row r="6" spans="1:5" s="519" customFormat="1" ht="12.95" customHeight="1" thickBot="1" x14ac:dyDescent="0.25">
      <c r="A6" s="467" t="s">
        <v>399</v>
      </c>
      <c r="B6" s="468" t="s">
        <v>400</v>
      </c>
      <c r="C6" s="468" t="s">
        <v>401</v>
      </c>
      <c r="D6" s="106" t="s">
        <v>402</v>
      </c>
      <c r="E6" s="104" t="s">
        <v>403</v>
      </c>
    </row>
    <row r="7" spans="1:5" s="519" customFormat="1" ht="15.95" customHeight="1" thickBot="1" x14ac:dyDescent="0.25">
      <c r="A7" s="1010" t="s">
        <v>41</v>
      </c>
      <c r="B7" s="1011"/>
      <c r="C7" s="1011"/>
      <c r="D7" s="1011"/>
      <c r="E7" s="1012"/>
    </row>
    <row r="8" spans="1:5" s="519" customFormat="1" ht="12" customHeight="1" thickBot="1" x14ac:dyDescent="0.25">
      <c r="A8" s="337" t="s">
        <v>6</v>
      </c>
      <c r="B8" s="333" t="s">
        <v>293</v>
      </c>
      <c r="C8" s="364">
        <f>SUM(C9:C14)</f>
        <v>540934975</v>
      </c>
      <c r="D8" s="364">
        <f>SUM(D9:D14)</f>
        <v>535822634</v>
      </c>
      <c r="E8" s="347">
        <f>+'6.2. sz. mell ÖNK'!E8+'6.3. sz. mell ÖNK'!E8+'6.4. sz. mell ÖNK'!E8</f>
        <v>510799151</v>
      </c>
    </row>
    <row r="9" spans="1:5" s="493" customFormat="1" ht="12" customHeight="1" x14ac:dyDescent="0.2">
      <c r="A9" s="503" t="s">
        <v>70</v>
      </c>
      <c r="B9" s="375" t="s">
        <v>294</v>
      </c>
      <c r="C9" s="811">
        <f>+'6.2. sz. mell ÖNK'!C9+'6.3. sz. mell ÖNK'!C9+'6.4. sz. mell ÖNK'!C9</f>
        <v>202192087</v>
      </c>
      <c r="D9" s="812">
        <f>+'6.2. sz. mell ÖNK'!D9+'6.3. sz. mell ÖNK'!D9+'6.4. sz. mell ÖNK'!D9</f>
        <v>202192087</v>
      </c>
      <c r="E9" s="813">
        <f>+'6.2. sz. mell ÖNK'!E9+'6.3. sz. mell ÖNK'!E9+'6.4. sz. mell ÖNK'!E9</f>
        <v>202393021</v>
      </c>
    </row>
    <row r="10" spans="1:5" s="520" customFormat="1" ht="12" customHeight="1" x14ac:dyDescent="0.2">
      <c r="A10" s="504" t="s">
        <v>71</v>
      </c>
      <c r="B10" s="376" t="s">
        <v>295</v>
      </c>
      <c r="C10" s="807">
        <f>+'6.2. sz. mell ÖNK'!C10+'6.3. sz. mell ÖNK'!C10+'6.4. sz. mell ÖNK'!C10</f>
        <v>106800033</v>
      </c>
      <c r="D10" s="810">
        <f>+'6.2. sz. mell ÖNK'!D10+'6.3. sz. mell ÖNK'!D10+'6.4. sz. mell ÖNK'!D10</f>
        <v>93732133</v>
      </c>
      <c r="E10" s="633">
        <f>+'6.2. sz. mell ÖNK'!E10+'6.3. sz. mell ÖNK'!E10+'6.4. sz. mell ÖNK'!E10</f>
        <v>95449517</v>
      </c>
    </row>
    <row r="11" spans="1:5" s="520" customFormat="1" ht="12" customHeight="1" x14ac:dyDescent="0.2">
      <c r="A11" s="504" t="s">
        <v>72</v>
      </c>
      <c r="B11" s="376" t="s">
        <v>296</v>
      </c>
      <c r="C11" s="808">
        <f>+'6.2. sz. mell ÖNK'!C11+'6.3. sz. mell ÖNK'!C11+'6.4. sz. mell ÖNK'!C11</f>
        <v>183323380</v>
      </c>
      <c r="D11" s="810">
        <f>+'6.2. sz. mell ÖNK'!D11+'6.3. sz. mell ÖNK'!D11+'6.4. sz. mell ÖNK'!D11</f>
        <v>195159831</v>
      </c>
      <c r="E11" s="809">
        <f>+'6.2. sz. mell ÖNK'!E11+'6.3. sz. mell ÖNK'!E11+'6.4. sz. mell ÖNK'!E11</f>
        <v>192116521</v>
      </c>
    </row>
    <row r="12" spans="1:5" s="520" customFormat="1" ht="12" customHeight="1" x14ac:dyDescent="0.2">
      <c r="A12" s="504" t="s">
        <v>73</v>
      </c>
      <c r="B12" s="376" t="s">
        <v>297</v>
      </c>
      <c r="C12" s="808">
        <f>+'6.2. sz. mell ÖNK'!C12+'6.3. sz. mell ÖNK'!C12+'6.4. sz. mell ÖNK'!C12</f>
        <v>8453060</v>
      </c>
      <c r="D12" s="810">
        <f>+'6.2. sz. mell ÖNK'!D12+'6.3. sz. mell ÖNK'!D12+'6.4. sz. mell ÖNK'!D12</f>
        <v>9988396</v>
      </c>
      <c r="E12" s="809">
        <f>+'6.2. sz. mell ÖNK'!E12+'6.3. sz. mell ÖNK'!E12+'6.4. sz. mell ÖNK'!E12</f>
        <v>10549614</v>
      </c>
    </row>
    <row r="13" spans="1:5" s="520" customFormat="1" ht="12" customHeight="1" x14ac:dyDescent="0.2">
      <c r="A13" s="504" t="s">
        <v>105</v>
      </c>
      <c r="B13" s="376" t="s">
        <v>298</v>
      </c>
      <c r="C13" s="808">
        <f>+'6.2. sz. mell ÖNK'!C13+'6.3. sz. mell ÖNK'!C13+'6.4. sz. mell ÖNK'!C13</f>
        <v>40166415</v>
      </c>
      <c r="D13" s="810">
        <f>+'6.2. sz. mell ÖNK'!D13+'6.3. sz. mell ÖNK'!D13+'6.4. sz. mell ÖNK'!D13</f>
        <v>34039187</v>
      </c>
      <c r="E13" s="809">
        <f>+'6.2. sz. mell ÖNK'!E13+'6.3. sz. mell ÖNK'!E13+'6.4. sz. mell ÖNK'!E13</f>
        <v>9579478</v>
      </c>
    </row>
    <row r="14" spans="1:5" s="493" customFormat="1" ht="12" customHeight="1" thickBot="1" x14ac:dyDescent="0.25">
      <c r="A14" s="505" t="s">
        <v>74</v>
      </c>
      <c r="B14" s="356" t="s">
        <v>837</v>
      </c>
      <c r="C14" s="367"/>
      <c r="D14" s="367">
        <f>+'6.2. sz. mell ÖNK'!D14</f>
        <v>711000</v>
      </c>
      <c r="E14" s="629">
        <f>+'6.2. sz. mell ÖNK'!E14+'6.3. sz. mell ÖNK'!E14+'6.4. sz. mell ÖNK'!E14</f>
        <v>711000</v>
      </c>
    </row>
    <row r="15" spans="1:5" s="493" customFormat="1" ht="12" customHeight="1" thickBot="1" x14ac:dyDescent="0.25">
      <c r="A15" s="337" t="s">
        <v>7</v>
      </c>
      <c r="B15" s="354" t="s">
        <v>299</v>
      </c>
      <c r="C15" s="364">
        <f>SUM(C16:C20)</f>
        <v>282641139</v>
      </c>
      <c r="D15" s="364">
        <f>SUM(D16:D20)</f>
        <v>276101550</v>
      </c>
      <c r="E15" s="347">
        <f>+'6.2. sz. mell ÖNK'!E15+'6.3. sz. mell ÖNK'!E15+'6.4. sz. mell ÖNK'!E15</f>
        <v>493345540</v>
      </c>
    </row>
    <row r="16" spans="1:5" s="493" customFormat="1" ht="12" customHeight="1" x14ac:dyDescent="0.2">
      <c r="A16" s="503" t="s">
        <v>76</v>
      </c>
      <c r="B16" s="375" t="s">
        <v>300</v>
      </c>
      <c r="C16" s="366"/>
      <c r="D16" s="815">
        <f>+'6.2. sz. mell ÖNK'!D16+'6.3. sz. mell ÖNK'!D16+'6.4. sz. mell ÖNK'!D16</f>
        <v>0</v>
      </c>
      <c r="E16" s="633">
        <f>+'6.2. sz. mell ÖNK'!E16+'6.3. sz. mell ÖNK'!E16+'6.4. sz. mell ÖNK'!E16</f>
        <v>0</v>
      </c>
    </row>
    <row r="17" spans="1:5" s="493" customFormat="1" ht="12" customHeight="1" x14ac:dyDescent="0.2">
      <c r="A17" s="504" t="s">
        <v>77</v>
      </c>
      <c r="B17" s="376" t="s">
        <v>301</v>
      </c>
      <c r="C17" s="365"/>
      <c r="D17" s="365"/>
      <c r="E17" s="809">
        <f>+'6.2. sz. mell ÖNK'!E17+'6.3. sz. mell ÖNK'!E17+'6.4. sz. mell ÖNK'!E17</f>
        <v>0</v>
      </c>
    </row>
    <row r="18" spans="1:5" s="493" customFormat="1" ht="12" customHeight="1" x14ac:dyDescent="0.2">
      <c r="A18" s="504" t="s">
        <v>78</v>
      </c>
      <c r="B18" s="376" t="s">
        <v>302</v>
      </c>
      <c r="C18" s="365"/>
      <c r="D18" s="365"/>
      <c r="E18" s="633">
        <f>+'6.2. sz. mell ÖNK'!E18+'6.3. sz. mell ÖNK'!E18+'6.4. sz. mell ÖNK'!E18</f>
        <v>0</v>
      </c>
    </row>
    <row r="19" spans="1:5" s="493" customFormat="1" ht="12" customHeight="1" x14ac:dyDescent="0.2">
      <c r="A19" s="504" t="s">
        <v>79</v>
      </c>
      <c r="B19" s="376" t="s">
        <v>303</v>
      </c>
      <c r="C19" s="365"/>
      <c r="D19" s="365"/>
      <c r="E19" s="809">
        <f>+'6.2. sz. mell ÖNK'!E19+'6.3. sz. mell ÖNK'!E19+'6.4. sz. mell ÖNK'!E19</f>
        <v>0</v>
      </c>
    </row>
    <row r="20" spans="1:5" s="493" customFormat="1" ht="12" customHeight="1" x14ac:dyDescent="0.2">
      <c r="A20" s="504" t="s">
        <v>80</v>
      </c>
      <c r="B20" s="376" t="s">
        <v>304</v>
      </c>
      <c r="C20" s="810">
        <f>+'6.2. sz. mell ÖNK'!C20+'6.3. sz. mell ÖNK'!C20+'6.4. sz. mell ÖNK'!C20</f>
        <v>282641139</v>
      </c>
      <c r="D20" s="810">
        <f>+'6.2. sz. mell ÖNK'!D20+'6.3. sz. mell ÖNK'!D20+'6.4. sz. mell ÖNK'!D20</f>
        <v>276101550</v>
      </c>
      <c r="E20" s="809">
        <f>+'6.2. sz. mell ÖNK'!E20+'6.3. sz. mell ÖNK'!E20+'6.4. sz. mell ÖNK'!E20</f>
        <v>493345540</v>
      </c>
    </row>
    <row r="21" spans="1:5" s="520" customFormat="1" ht="12" customHeight="1" thickBot="1" x14ac:dyDescent="0.25">
      <c r="A21" s="505" t="s">
        <v>87</v>
      </c>
      <c r="B21" s="356" t="s">
        <v>305</v>
      </c>
      <c r="C21" s="367"/>
      <c r="D21" s="367"/>
      <c r="E21" s="629">
        <f>+'6.2. sz. mell ÖNK'!E21+'6.3. sz. mell ÖNK'!E21+'6.4. sz. mell ÖNK'!E21</f>
        <v>0</v>
      </c>
    </row>
    <row r="22" spans="1:5" s="520" customFormat="1" ht="12" customHeight="1" thickBot="1" x14ac:dyDescent="0.25">
      <c r="A22" s="337" t="s">
        <v>8</v>
      </c>
      <c r="B22" s="333" t="s">
        <v>306</v>
      </c>
      <c r="C22" s="364">
        <f>SUM(C23:C27)</f>
        <v>319680797</v>
      </c>
      <c r="D22" s="364">
        <f>SUM(D23:D27)</f>
        <v>240622060</v>
      </c>
      <c r="E22" s="347">
        <f>+'6.2. sz. mell ÖNK'!E22+'6.3. sz. mell ÖNK'!E22+'6.4. sz. mell ÖNK'!E22</f>
        <v>111833480</v>
      </c>
    </row>
    <row r="23" spans="1:5" s="520" customFormat="1" ht="12" customHeight="1" x14ac:dyDescent="0.2">
      <c r="A23" s="503" t="s">
        <v>59</v>
      </c>
      <c r="B23" s="375" t="s">
        <v>307</v>
      </c>
      <c r="C23" s="817">
        <f>+'6.2. sz. mell ÖNK'!C23+'6.3. sz. mell ÖNK'!C23+'6.4. sz. mell ÖNK'!C23</f>
        <v>0</v>
      </c>
      <c r="D23" s="815">
        <f>+'6.2. sz. mell ÖNK'!D23+'6.3. sz. mell ÖNK'!D23+'6.4. sz. mell ÖNK'!D23</f>
        <v>161000</v>
      </c>
      <c r="E23" s="633">
        <f>+'6.2. sz. mell ÖNK'!E23+'6.3. sz. mell ÖNK'!E23+'6.4. sz. mell ÖNK'!E23</f>
        <v>161000</v>
      </c>
    </row>
    <row r="24" spans="1:5" s="493" customFormat="1" ht="12" customHeight="1" x14ac:dyDescent="0.2">
      <c r="A24" s="504" t="s">
        <v>60</v>
      </c>
      <c r="B24" s="376" t="s">
        <v>308</v>
      </c>
      <c r="C24" s="816"/>
      <c r="D24" s="365"/>
      <c r="E24" s="809">
        <f>+'6.2. sz. mell ÖNK'!E24+'6.3. sz. mell ÖNK'!E24+'6.4. sz. mell ÖNK'!E24</f>
        <v>0</v>
      </c>
    </row>
    <row r="25" spans="1:5" s="520" customFormat="1" ht="12" customHeight="1" x14ac:dyDescent="0.2">
      <c r="A25" s="504" t="s">
        <v>61</v>
      </c>
      <c r="B25" s="376" t="s">
        <v>309</v>
      </c>
      <c r="C25" s="816"/>
      <c r="D25" s="365"/>
      <c r="E25" s="633">
        <f>+'6.2. sz. mell ÖNK'!E25+'6.3. sz. mell ÖNK'!E25+'6.4. sz. mell ÖNK'!E25</f>
        <v>0</v>
      </c>
    </row>
    <row r="26" spans="1:5" s="520" customFormat="1" ht="12" customHeight="1" x14ac:dyDescent="0.2">
      <c r="A26" s="504" t="s">
        <v>62</v>
      </c>
      <c r="B26" s="376" t="s">
        <v>310</v>
      </c>
      <c r="C26" s="816"/>
      <c r="D26" s="365"/>
      <c r="E26" s="809">
        <f>+'6.2. sz. mell ÖNK'!E26+'6.3. sz. mell ÖNK'!E26+'6.4. sz. mell ÖNK'!E26</f>
        <v>0</v>
      </c>
    </row>
    <row r="27" spans="1:5" s="520" customFormat="1" ht="12" customHeight="1" x14ac:dyDescent="0.2">
      <c r="A27" s="504" t="s">
        <v>119</v>
      </c>
      <c r="B27" s="376" t="s">
        <v>311</v>
      </c>
      <c r="C27" s="808">
        <f>+'6.2. sz. mell ÖNK'!C27+'6.3. sz. mell ÖNK'!C27+'6.4. sz. mell ÖNK'!C27</f>
        <v>319680797</v>
      </c>
      <c r="D27" s="810">
        <f>+'6.2. sz. mell ÖNK'!D27+'6.3. sz. mell ÖNK'!D27+'6.4. sz. mell ÖNK'!D27</f>
        <v>240461060</v>
      </c>
      <c r="E27" s="809">
        <f>+'6.2. sz. mell ÖNK'!E27+'6.3. sz. mell ÖNK'!E27+'6.4. sz. mell ÖNK'!E27</f>
        <v>111672480</v>
      </c>
    </row>
    <row r="28" spans="1:5" s="520" customFormat="1" ht="12" customHeight="1" thickBot="1" x14ac:dyDescent="0.25">
      <c r="A28" s="505" t="s">
        <v>120</v>
      </c>
      <c r="B28" s="377" t="s">
        <v>312</v>
      </c>
      <c r="C28" s="367"/>
      <c r="D28" s="367"/>
      <c r="E28" s="629">
        <f>+'6.2. sz. mell ÖNK'!E28+'6.3. sz. mell ÖNK'!E28+'6.4. sz. mell ÖNK'!E28</f>
        <v>0</v>
      </c>
    </row>
    <row r="29" spans="1:5" s="520" customFormat="1" ht="12" customHeight="1" thickBot="1" x14ac:dyDescent="0.25">
      <c r="A29" s="337" t="s">
        <v>121</v>
      </c>
      <c r="B29" s="333" t="s">
        <v>697</v>
      </c>
      <c r="C29" s="370">
        <f>SUM(C30:C35)</f>
        <v>108425000</v>
      </c>
      <c r="D29" s="370">
        <f>SUM(D30:D35)</f>
        <v>108425000</v>
      </c>
      <c r="E29" s="347">
        <f>+'6.2. sz. mell ÖNK'!E29+'6.3. sz. mell ÖNK'!E29+'6.4. sz. mell ÖNK'!E29</f>
        <v>125635711</v>
      </c>
    </row>
    <row r="30" spans="1:5" s="520" customFormat="1" ht="12" customHeight="1" x14ac:dyDescent="0.2">
      <c r="A30" s="503" t="s">
        <v>313</v>
      </c>
      <c r="B30" s="375" t="s">
        <v>817</v>
      </c>
      <c r="C30" s="807">
        <f>+'6.2. sz. mell ÖNK'!C30+'6.3. sz. mell ÖNK'!C30+'6.4. sz. mell ÖNK'!C30</f>
        <v>14000000</v>
      </c>
      <c r="D30" s="812">
        <f>+'6.2. sz. mell ÖNK'!D30+'6.3. sz. mell ÖNK'!D30+'6.4. sz. mell ÖNK'!D30</f>
        <v>14000000</v>
      </c>
      <c r="E30" s="633">
        <f>+'6.2. sz. mell ÖNK'!E30+'6.3. sz. mell ÖNK'!E30+'6.4. sz. mell ÖNK'!E30</f>
        <v>17159897</v>
      </c>
    </row>
    <row r="31" spans="1:5" s="520" customFormat="1" ht="12" customHeight="1" x14ac:dyDescent="0.2">
      <c r="A31" s="504" t="s">
        <v>314</v>
      </c>
      <c r="B31" s="376" t="s">
        <v>701</v>
      </c>
      <c r="C31" s="818"/>
      <c r="D31" s="368"/>
      <c r="E31" s="809">
        <f>+'6.2. sz. mell ÖNK'!E31+'6.3. sz. mell ÖNK'!E31+'6.4. sz. mell ÖNK'!E31</f>
        <v>0</v>
      </c>
    </row>
    <row r="32" spans="1:5" s="520" customFormat="1" ht="12" customHeight="1" x14ac:dyDescent="0.2">
      <c r="A32" s="504" t="s">
        <v>315</v>
      </c>
      <c r="B32" s="376" t="s">
        <v>702</v>
      </c>
      <c r="C32" s="810">
        <f>+'6.2. sz. mell ÖNK'!C32+'6.3. sz. mell ÖNK'!C32+'6.4. sz. mell ÖNK'!C32</f>
        <v>80015000</v>
      </c>
      <c r="D32" s="810">
        <f>+'6.2. sz. mell ÖNK'!D32+'6.3. sz. mell ÖNK'!D32+'6.4. sz. mell ÖNK'!D32</f>
        <v>80015000</v>
      </c>
      <c r="E32" s="631">
        <f>+'6.2. sz. mell ÖNK'!E32+'6.3. sz. mell ÖNK'!E32+'6.4. sz. mell ÖNK'!E32</f>
        <v>90300538</v>
      </c>
    </row>
    <row r="33" spans="1:5" s="520" customFormat="1" ht="12" customHeight="1" x14ac:dyDescent="0.2">
      <c r="A33" s="504" t="s">
        <v>713</v>
      </c>
      <c r="B33" s="376" t="s">
        <v>816</v>
      </c>
      <c r="C33" s="807">
        <f>+'6.2. sz. mell ÖNK'!C33+'6.3. sz. mell ÖNK'!C33+'6.4. sz. mell ÖNK'!C33</f>
        <v>0</v>
      </c>
      <c r="D33" s="810">
        <f>+'6.2. sz. mell ÖNK'!D33+'6.3. sz. mell ÖNK'!D33+'6.4. sz. mell ÖNK'!D33</f>
        <v>0</v>
      </c>
      <c r="E33" s="633">
        <f>+'6.2. sz. mell ÖNK'!E33+'6.3. sz. mell ÖNK'!E33+'6.4. sz. mell ÖNK'!E33</f>
        <v>0</v>
      </c>
    </row>
    <row r="34" spans="1:5" s="520" customFormat="1" ht="12" customHeight="1" x14ac:dyDescent="0.2">
      <c r="A34" s="504" t="s">
        <v>698</v>
      </c>
      <c r="B34" s="376" t="s">
        <v>712</v>
      </c>
      <c r="C34" s="808">
        <f>+'6.2. sz. mell ÖNK'!C34+'6.3. sz. mell ÖNK'!C34+'6.4. sz. mell ÖNK'!C34</f>
        <v>13000000</v>
      </c>
      <c r="D34" s="810">
        <f>+'6.2. sz. mell ÖNK'!D34+'6.3. sz. mell ÖNK'!D34+'6.4. sz. mell ÖNK'!D34</f>
        <v>13000000</v>
      </c>
      <c r="E34" s="809">
        <f>+'6.2. sz. mell ÖNK'!E34+'6.3. sz. mell ÖNK'!E34+'6.4. sz. mell ÖNK'!E34</f>
        <v>15640159</v>
      </c>
    </row>
    <row r="35" spans="1:5" s="520" customFormat="1" ht="12" customHeight="1" thickBot="1" x14ac:dyDescent="0.25">
      <c r="A35" s="505" t="s">
        <v>700</v>
      </c>
      <c r="B35" s="356" t="s">
        <v>316</v>
      </c>
      <c r="C35" s="807">
        <f>+'6.2. sz. mell ÖNK'!C35+'6.3. sz. mell ÖNK'!C35+'6.4. sz. mell ÖNK'!C35</f>
        <v>1410000</v>
      </c>
      <c r="D35" s="833">
        <f>+'6.2. sz. mell ÖNK'!D35+'6.3. sz. mell ÖNK'!D35+'6.4. sz. mell ÖNK'!D35</f>
        <v>1410000</v>
      </c>
      <c r="E35" s="633">
        <f>+'6.2. sz. mell ÖNK'!E35+'6.3. sz. mell ÖNK'!E35+'6.4. sz. mell ÖNK'!E35</f>
        <v>2535117</v>
      </c>
    </row>
    <row r="36" spans="1:5" s="520" customFormat="1" ht="12" customHeight="1" thickBot="1" x14ac:dyDescent="0.25">
      <c r="A36" s="337" t="s">
        <v>10</v>
      </c>
      <c r="B36" s="333" t="s">
        <v>317</v>
      </c>
      <c r="C36" s="364">
        <f>SUM(C37:C46)</f>
        <v>32576954</v>
      </c>
      <c r="D36" s="364">
        <f>SUM(D37:D46)</f>
        <v>23142729</v>
      </c>
      <c r="E36" s="347">
        <f>+'6.2. sz. mell ÖNK'!E36+'6.3. sz. mell ÖNK'!E36+'6.4. sz. mell ÖNK'!E36</f>
        <v>23460153</v>
      </c>
    </row>
    <row r="37" spans="1:5" s="520" customFormat="1" ht="12" customHeight="1" x14ac:dyDescent="0.2">
      <c r="A37" s="503" t="s">
        <v>63</v>
      </c>
      <c r="B37" s="375" t="s">
        <v>318</v>
      </c>
      <c r="C37" s="817">
        <f>+'6.2. sz. mell ÖNK'!C37+'6.3. sz. mell ÖNK'!C37+'6.4. sz. mell ÖNK'!C37</f>
        <v>0</v>
      </c>
      <c r="D37" s="815">
        <f>+'6.2. sz. mell ÖNK'!D37+'6.3. sz. mell ÖNK'!D37+'6.4. sz. mell ÖNK'!D37</f>
        <v>0</v>
      </c>
      <c r="E37" s="633">
        <f>+'6.2. sz. mell ÖNK'!E37+'6.3. sz. mell ÖNK'!E37+'6.4. sz. mell ÖNK'!E37</f>
        <v>1594412</v>
      </c>
    </row>
    <row r="38" spans="1:5" s="520" customFormat="1" ht="12" customHeight="1" x14ac:dyDescent="0.2">
      <c r="A38" s="504" t="s">
        <v>64</v>
      </c>
      <c r="B38" s="376" t="s">
        <v>319</v>
      </c>
      <c r="C38" s="808">
        <f>+'6.2. sz. mell ÖNK'!C38+'6.3. sz. mell ÖNK'!C38+'6.4. sz. mell ÖNK'!C38</f>
        <v>10086055</v>
      </c>
      <c r="D38" s="810">
        <f>+'6.2. sz. mell ÖNK'!D38+'6.3. sz. mell ÖNK'!D38+'6.4. sz. mell ÖNK'!D38</f>
        <v>10681980</v>
      </c>
      <c r="E38" s="809">
        <f>+'6.2. sz. mell ÖNK'!E38+'6.3. sz. mell ÖNK'!E38+'6.4. sz. mell ÖNK'!E38</f>
        <v>9484040</v>
      </c>
    </row>
    <row r="39" spans="1:5" s="520" customFormat="1" ht="12" customHeight="1" x14ac:dyDescent="0.2">
      <c r="A39" s="504" t="s">
        <v>65</v>
      </c>
      <c r="B39" s="376" t="s">
        <v>320</v>
      </c>
      <c r="C39" s="807">
        <f>+'6.2. sz. mell ÖNK'!C39+'6.3. sz. mell ÖNK'!C39+'6.4. sz. mell ÖNK'!C39</f>
        <v>2800000</v>
      </c>
      <c r="D39" s="810">
        <f>+'6.2. sz. mell ÖNK'!D39+'6.3. sz. mell ÖNK'!D39+'6.4. sz. mell ÖNK'!D39</f>
        <v>2800000</v>
      </c>
      <c r="E39" s="631">
        <f>+'6.2. sz. mell ÖNK'!E39+'6.3. sz. mell ÖNK'!E39+'6.4. sz. mell ÖNK'!E39</f>
        <v>1828668</v>
      </c>
    </row>
    <row r="40" spans="1:5" s="520" customFormat="1" ht="12" customHeight="1" x14ac:dyDescent="0.2">
      <c r="A40" s="504" t="s">
        <v>123</v>
      </c>
      <c r="B40" s="376" t="s">
        <v>321</v>
      </c>
      <c r="C40" s="818"/>
      <c r="D40" s="368"/>
      <c r="E40" s="631">
        <f>+'6.2. sz. mell ÖNK'!E40+'6.3. sz. mell ÖNK'!E40+'6.4. sz. mell ÖNK'!E40</f>
        <v>0</v>
      </c>
    </row>
    <row r="41" spans="1:5" s="520" customFormat="1" ht="12" customHeight="1" x14ac:dyDescent="0.2">
      <c r="A41" s="504" t="s">
        <v>124</v>
      </c>
      <c r="B41" s="376" t="s">
        <v>322</v>
      </c>
      <c r="C41" s="818"/>
      <c r="D41" s="368"/>
      <c r="E41" s="631">
        <f>+'6.2. sz. mell ÖNK'!E41+'6.3. sz. mell ÖNK'!E41+'6.4. sz. mell ÖNK'!E41</f>
        <v>0</v>
      </c>
    </row>
    <row r="42" spans="1:5" s="520" customFormat="1" ht="12" customHeight="1" x14ac:dyDescent="0.2">
      <c r="A42" s="504" t="s">
        <v>125</v>
      </c>
      <c r="B42" s="376" t="s">
        <v>323</v>
      </c>
      <c r="C42" s="807">
        <f>+'6.2. sz. mell ÖNK'!C42+'6.3. sz. mell ÖNK'!C42+'6.4. sz. mell ÖNK'!C42</f>
        <v>19690899</v>
      </c>
      <c r="D42" s="810">
        <f>+'6.2. sz. mell ÖNK'!D42+'6.3. sz. mell ÖNK'!D42+'6.4. sz. mell ÖNK'!D42</f>
        <v>3141020</v>
      </c>
      <c r="E42" s="631">
        <f>+'6.2. sz. mell ÖNK'!E42+'6.3. sz. mell ÖNK'!E42+'6.4. sz. mell ÖNK'!E42</f>
        <v>1597109</v>
      </c>
    </row>
    <row r="43" spans="1:5" s="520" customFormat="1" ht="12" customHeight="1" x14ac:dyDescent="0.2">
      <c r="A43" s="504" t="s">
        <v>126</v>
      </c>
      <c r="B43" s="376" t="s">
        <v>324</v>
      </c>
      <c r="C43" s="368"/>
      <c r="D43" s="368">
        <f>+'6.2. sz. mell ÖNK'!D43</f>
        <v>3500000</v>
      </c>
      <c r="E43" s="631">
        <f>+'6.2. sz. mell ÖNK'!E43+'6.3. sz. mell ÖNK'!E43+'6.4. sz. mell ÖNK'!E43</f>
        <v>4314000</v>
      </c>
    </row>
    <row r="44" spans="1:5" s="520" customFormat="1" ht="12" customHeight="1" x14ac:dyDescent="0.2">
      <c r="A44" s="504" t="s">
        <v>127</v>
      </c>
      <c r="B44" s="376" t="s">
        <v>325</v>
      </c>
      <c r="C44" s="365"/>
      <c r="D44" s="365"/>
      <c r="E44" s="631">
        <f>+'6.2. sz. mell ÖNK'!E44+'6.3. sz. mell ÖNK'!E44+'6.4. sz. mell ÖNK'!E44</f>
        <v>482</v>
      </c>
    </row>
    <row r="45" spans="1:5" s="520" customFormat="1" ht="12" customHeight="1" x14ac:dyDescent="0.2">
      <c r="A45" s="504" t="s">
        <v>326</v>
      </c>
      <c r="B45" s="376" t="s">
        <v>884</v>
      </c>
      <c r="C45" s="368"/>
      <c r="D45" s="368">
        <f>+'6.2. sz. mell ÖNK'!D45</f>
        <v>390400</v>
      </c>
      <c r="E45" s="631">
        <f>+'6.2. sz. mell ÖNK'!E45+'6.3. sz. mell ÖNK'!E45+'6.4. sz. mell ÖNK'!E45</f>
        <v>681903</v>
      </c>
    </row>
    <row r="46" spans="1:5" s="493" customFormat="1" ht="12" customHeight="1" thickBot="1" x14ac:dyDescent="0.25">
      <c r="A46" s="505" t="s">
        <v>328</v>
      </c>
      <c r="B46" s="377" t="s">
        <v>329</v>
      </c>
      <c r="C46" s="369"/>
      <c r="D46" s="368">
        <f>+'6.2. sz. mell ÖNK'!D46</f>
        <v>2629329</v>
      </c>
      <c r="E46" s="633">
        <f>+'6.2. sz. mell ÖNK'!E46+'6.3. sz. mell ÖNK'!E46+'6.4. sz. mell ÖNK'!E46</f>
        <v>3959539</v>
      </c>
    </row>
    <row r="47" spans="1:5" s="520" customFormat="1" ht="12" customHeight="1" thickBot="1" x14ac:dyDescent="0.25">
      <c r="A47" s="337" t="s">
        <v>11</v>
      </c>
      <c r="B47" s="333" t="s">
        <v>330</v>
      </c>
      <c r="C47" s="364">
        <f>SUM(C48:C52)</f>
        <v>70643198</v>
      </c>
      <c r="D47" s="364">
        <f>SUM(D48:D52)</f>
        <v>68302000</v>
      </c>
      <c r="E47" s="347">
        <f>+'6.2. sz. mell ÖNK'!E47+'6.3. sz. mell ÖNK'!E47+'6.4. sz. mell ÖNK'!E47</f>
        <v>17468000</v>
      </c>
    </row>
    <row r="48" spans="1:5" s="520" customFormat="1" ht="12" customHeight="1" x14ac:dyDescent="0.2">
      <c r="A48" s="503" t="s">
        <v>66</v>
      </c>
      <c r="B48" s="375" t="s">
        <v>331</v>
      </c>
      <c r="C48" s="385"/>
      <c r="D48" s="385"/>
      <c r="E48" s="318">
        <f>+'6.2. sz. mell ÖNK'!E48+'6.3. sz. mell ÖNK'!E48+'6.4. sz. mell ÖNK'!E48</f>
        <v>0</v>
      </c>
    </row>
    <row r="49" spans="1:5" s="520" customFormat="1" ht="12" customHeight="1" x14ac:dyDescent="0.2">
      <c r="A49" s="504" t="s">
        <v>67</v>
      </c>
      <c r="B49" s="376" t="s">
        <v>332</v>
      </c>
      <c r="C49" s="808">
        <f>+'6.2. sz. mell ÖNK'!C49+'6.3. sz. mell ÖNK'!C49+'6.4. sz. mell ÖNK'!C49</f>
        <v>70643198</v>
      </c>
      <c r="D49" s="810">
        <f>+'6.2. sz. mell ÖNK'!D49+'6.3. sz. mell ÖNK'!D49+'6.4. sz. mell ÖNK'!D49</f>
        <v>68302000</v>
      </c>
      <c r="E49" s="809">
        <f>+'6.2. sz. mell ÖNK'!E49+'6.3. sz. mell ÖNK'!E49+'6.4. sz. mell ÖNK'!E49</f>
        <v>17444000</v>
      </c>
    </row>
    <row r="50" spans="1:5" s="520" customFormat="1" ht="12" customHeight="1" x14ac:dyDescent="0.2">
      <c r="A50" s="504" t="s">
        <v>333</v>
      </c>
      <c r="B50" s="376" t="s">
        <v>334</v>
      </c>
      <c r="C50" s="817">
        <f>+'6.2. sz. mell ÖNK'!C50+'6.3. sz. mell ÖNK'!C50+'6.4. sz. mell ÖNK'!C50</f>
        <v>0</v>
      </c>
      <c r="D50" s="814">
        <f>+'6.2. sz. mell ÖNK'!D50+'6.3. sz. mell ÖNK'!D50+'6.4. sz. mell ÖNK'!D50</f>
        <v>0</v>
      </c>
      <c r="E50" s="633">
        <f>+'6.2. sz. mell ÖNK'!E50+'6.3. sz. mell ÖNK'!E50+'6.4. sz. mell ÖNK'!E50</f>
        <v>24000</v>
      </c>
    </row>
    <row r="51" spans="1:5" s="520" customFormat="1" ht="12" customHeight="1" x14ac:dyDescent="0.2">
      <c r="A51" s="504" t="s">
        <v>335</v>
      </c>
      <c r="B51" s="376" t="s">
        <v>336</v>
      </c>
      <c r="C51" s="368"/>
      <c r="D51" s="368"/>
      <c r="E51" s="631">
        <f>+'6.2. sz. mell ÖNK'!E51+'6.3. sz. mell ÖNK'!E51+'6.4. sz. mell ÖNK'!E51</f>
        <v>0</v>
      </c>
    </row>
    <row r="52" spans="1:5" s="520" customFormat="1" ht="12" customHeight="1" thickBot="1" x14ac:dyDescent="0.25">
      <c r="A52" s="505" t="s">
        <v>337</v>
      </c>
      <c r="B52" s="377" t="s">
        <v>338</v>
      </c>
      <c r="C52" s="369"/>
      <c r="D52" s="369"/>
      <c r="E52" s="629">
        <f>+'6.2. sz. mell ÖNK'!E52+'6.3. sz. mell ÖNK'!E52+'6.4. sz. mell ÖNK'!E52</f>
        <v>0</v>
      </c>
    </row>
    <row r="53" spans="1:5" s="520" customFormat="1" ht="12" customHeight="1" thickBot="1" x14ac:dyDescent="0.25">
      <c r="A53" s="337" t="s">
        <v>128</v>
      </c>
      <c r="B53" s="333" t="s">
        <v>339</v>
      </c>
      <c r="C53" s="364">
        <f>SUM(C54:C56)</f>
        <v>0</v>
      </c>
      <c r="D53" s="364">
        <f>SUM(D54:D56)</f>
        <v>0</v>
      </c>
      <c r="E53" s="347">
        <f>+'6.2. sz. mell ÖNK'!E53+'6.3. sz. mell ÖNK'!E53+'6.4. sz. mell ÖNK'!E53</f>
        <v>0</v>
      </c>
    </row>
    <row r="54" spans="1:5" s="493" customFormat="1" ht="12" customHeight="1" x14ac:dyDescent="0.2">
      <c r="A54" s="503" t="s">
        <v>68</v>
      </c>
      <c r="B54" s="375" t="s">
        <v>340</v>
      </c>
      <c r="C54" s="366"/>
      <c r="D54" s="366"/>
      <c r="E54" s="318">
        <f>+'6.2. sz. mell ÖNK'!E54+'6.3. sz. mell ÖNK'!E54+'6.4. sz. mell ÖNK'!E54</f>
        <v>0</v>
      </c>
    </row>
    <row r="55" spans="1:5" s="493" customFormat="1" ht="12" customHeight="1" x14ac:dyDescent="0.2">
      <c r="A55" s="504" t="s">
        <v>69</v>
      </c>
      <c r="B55" s="376" t="s">
        <v>341</v>
      </c>
      <c r="C55" s="365"/>
      <c r="D55" s="365"/>
      <c r="E55" s="631">
        <f>+'6.2. sz. mell ÖNK'!E55+'6.3. sz. mell ÖNK'!E55+'6.4. sz. mell ÖNK'!E55</f>
        <v>0</v>
      </c>
    </row>
    <row r="56" spans="1:5" s="493" customFormat="1" ht="12" customHeight="1" x14ac:dyDescent="0.2">
      <c r="A56" s="504" t="s">
        <v>342</v>
      </c>
      <c r="B56" s="376" t="s">
        <v>343</v>
      </c>
      <c r="C56" s="365"/>
      <c r="D56" s="365"/>
      <c r="E56" s="631">
        <f>+'6.2. sz. mell ÖNK'!E56+'6.3. sz. mell ÖNK'!E56+'6.4. sz. mell ÖNK'!E56</f>
        <v>0</v>
      </c>
    </row>
    <row r="57" spans="1:5" s="493" customFormat="1" ht="12" customHeight="1" thickBot="1" x14ac:dyDescent="0.25">
      <c r="A57" s="505" t="s">
        <v>344</v>
      </c>
      <c r="B57" s="377" t="s">
        <v>345</v>
      </c>
      <c r="C57" s="367"/>
      <c r="D57" s="367"/>
      <c r="E57" s="629">
        <f>+'6.2. sz. mell ÖNK'!E57+'6.3. sz. mell ÖNK'!E57+'6.4. sz. mell ÖNK'!E57</f>
        <v>0</v>
      </c>
    </row>
    <row r="58" spans="1:5" s="520" customFormat="1" ht="12" customHeight="1" thickBot="1" x14ac:dyDescent="0.25">
      <c r="A58" s="337" t="s">
        <v>13</v>
      </c>
      <c r="B58" s="354" t="s">
        <v>346</v>
      </c>
      <c r="C58" s="364">
        <f>SUM(C59:C61)</f>
        <v>1810000</v>
      </c>
      <c r="D58" s="364">
        <f>SUM(D59:D61)</f>
        <v>1810000</v>
      </c>
      <c r="E58" s="347">
        <f>+'6.2. sz. mell ÖNK'!E58+'6.3. sz. mell ÖNK'!E58+'6.4. sz. mell ÖNK'!E58</f>
        <v>132500</v>
      </c>
    </row>
    <row r="59" spans="1:5" s="520" customFormat="1" ht="12" customHeight="1" x14ac:dyDescent="0.2">
      <c r="A59" s="503" t="s">
        <v>129</v>
      </c>
      <c r="B59" s="375" t="s">
        <v>347</v>
      </c>
      <c r="C59" s="368"/>
      <c r="D59" s="368"/>
      <c r="E59" s="318">
        <f>+'6.2. sz. mell ÖNK'!E59+'6.3. sz. mell ÖNK'!E59+'6.4. sz. mell ÖNK'!E59</f>
        <v>0</v>
      </c>
    </row>
    <row r="60" spans="1:5" s="520" customFormat="1" ht="12" customHeight="1" x14ac:dyDescent="0.2">
      <c r="A60" s="504" t="s">
        <v>130</v>
      </c>
      <c r="B60" s="376" t="s">
        <v>534</v>
      </c>
      <c r="C60" s="808">
        <f>+'6.2. sz. mell ÖNK'!C60+'6.3. sz. mell ÖNK'!C60+'6.4. sz. mell ÖNK'!C60</f>
        <v>1810000</v>
      </c>
      <c r="D60" s="810">
        <f>+'6.2. sz. mell ÖNK'!D60+'6.3. sz. mell ÖNK'!D60+'6.4. sz. mell ÖNK'!D60</f>
        <v>1810000</v>
      </c>
      <c r="E60" s="809">
        <f>+'6.2. sz. mell ÖNK'!E60+'6.3. sz. mell ÖNK'!E60+'6.4. sz. mell ÖNK'!E60</f>
        <v>0</v>
      </c>
    </row>
    <row r="61" spans="1:5" s="520" customFormat="1" ht="12" customHeight="1" x14ac:dyDescent="0.2">
      <c r="A61" s="504" t="s">
        <v>155</v>
      </c>
      <c r="B61" s="376" t="s">
        <v>349</v>
      </c>
      <c r="C61" s="819">
        <f>+'6.2. sz. mell ÖNK'!C61+'6.3. sz. mell ÖNK'!C61+'6.4. sz. mell ÖNK'!C61</f>
        <v>0</v>
      </c>
      <c r="D61" s="814">
        <f>+'6.2. sz. mell ÖNK'!D61+'6.3. sz. mell ÖNK'!D61+'6.4. sz. mell ÖNK'!D61</f>
        <v>0</v>
      </c>
      <c r="E61" s="809">
        <f>+'6.2. sz. mell ÖNK'!E61+'6.3. sz. mell ÖNK'!E61+'6.4. sz. mell ÖNK'!E61</f>
        <v>132500</v>
      </c>
    </row>
    <row r="62" spans="1:5" s="520" customFormat="1" ht="12" customHeight="1" thickBot="1" x14ac:dyDescent="0.25">
      <c r="A62" s="505" t="s">
        <v>350</v>
      </c>
      <c r="B62" s="377" t="s">
        <v>351</v>
      </c>
      <c r="C62" s="368"/>
      <c r="D62" s="368"/>
      <c r="E62" s="629">
        <f>+'6.2. sz. mell ÖNK'!E62+'6.3. sz. mell ÖNK'!E62+'6.4. sz. mell ÖNK'!E62</f>
        <v>0</v>
      </c>
    </row>
    <row r="63" spans="1:5" s="520" customFormat="1" ht="12" customHeight="1" thickBot="1" x14ac:dyDescent="0.25">
      <c r="A63" s="337" t="s">
        <v>14</v>
      </c>
      <c r="B63" s="333" t="s">
        <v>352</v>
      </c>
      <c r="C63" s="370">
        <f>+C8+C15+C22+C29+C36+C47+C53+C58</f>
        <v>1356712063</v>
      </c>
      <c r="D63" s="370">
        <f>+D8+D15+D22+D29+D36+D47+D53+D58</f>
        <v>1254225973</v>
      </c>
      <c r="E63" s="347">
        <f>+'6.2. sz. mell ÖNK'!E63+'6.3. sz. mell ÖNK'!E63+'6.4. sz. mell ÖNK'!E63</f>
        <v>1282674535</v>
      </c>
    </row>
    <row r="64" spans="1:5" s="520" customFormat="1" ht="12" customHeight="1" thickBot="1" x14ac:dyDescent="0.2">
      <c r="A64" s="506" t="s">
        <v>532</v>
      </c>
      <c r="B64" s="354" t="s">
        <v>354</v>
      </c>
      <c r="C64" s="364">
        <f>SUM(C65:C67)</f>
        <v>16400000</v>
      </c>
      <c r="D64" s="364">
        <f>SUM(D65:D67)</f>
        <v>16400000</v>
      </c>
      <c r="E64" s="347">
        <f>+'6.2. sz. mell ÖNK'!E64+'6.3. sz. mell ÖNK'!E64+'6.4. sz. mell ÖNK'!E64</f>
        <v>16400000</v>
      </c>
    </row>
    <row r="65" spans="1:5" s="520" customFormat="1" ht="12" customHeight="1" x14ac:dyDescent="0.2">
      <c r="A65" s="503" t="s">
        <v>355</v>
      </c>
      <c r="B65" s="375" t="s">
        <v>356</v>
      </c>
      <c r="C65" s="807">
        <f>+'6.2. sz. mell ÖNK'!C65+'6.3. sz. mell ÖNK'!C65+'6.4. sz. mell ÖNK'!C65</f>
        <v>16400000</v>
      </c>
      <c r="D65" s="812">
        <f>+'6.2. sz. mell ÖNK'!D65+'6.3. sz. mell ÖNK'!D65+'6.4. sz. mell ÖNK'!D65</f>
        <v>16400000</v>
      </c>
      <c r="E65" s="633">
        <f>+'6.2. sz. mell ÖNK'!E65+'6.3. sz. mell ÖNK'!E65+'6.4. sz. mell ÖNK'!E65</f>
        <v>16400000</v>
      </c>
    </row>
    <row r="66" spans="1:5" s="520" customFormat="1" ht="12" customHeight="1" x14ac:dyDescent="0.2">
      <c r="A66" s="504" t="s">
        <v>357</v>
      </c>
      <c r="B66" s="376" t="s">
        <v>358</v>
      </c>
      <c r="C66" s="368"/>
      <c r="D66" s="368"/>
      <c r="E66" s="631">
        <f>+'6.2. sz. mell ÖNK'!E66+'6.3. sz. mell ÖNK'!E66+'6.4. sz. mell ÖNK'!E66</f>
        <v>0</v>
      </c>
    </row>
    <row r="67" spans="1:5" s="520" customFormat="1" ht="12" customHeight="1" thickBot="1" x14ac:dyDescent="0.25">
      <c r="A67" s="505" t="s">
        <v>359</v>
      </c>
      <c r="B67" s="499" t="s">
        <v>360</v>
      </c>
      <c r="C67" s="368"/>
      <c r="D67" s="368"/>
      <c r="E67" s="629">
        <f>+'6.2. sz. mell ÖNK'!E67+'6.3. sz. mell ÖNK'!E67+'6.4. sz. mell ÖNK'!E67</f>
        <v>0</v>
      </c>
    </row>
    <row r="68" spans="1:5" s="520" customFormat="1" ht="12" customHeight="1" thickBot="1" x14ac:dyDescent="0.2">
      <c r="A68" s="506" t="s">
        <v>361</v>
      </c>
      <c r="B68" s="354" t="s">
        <v>362</v>
      </c>
      <c r="C68" s="364">
        <f>SUM(C69:C72)</f>
        <v>0</v>
      </c>
      <c r="D68" s="364">
        <f>SUM(D69:D72)</f>
        <v>0</v>
      </c>
      <c r="E68" s="347">
        <f>+'6.2. sz. mell ÖNK'!E68+'6.3. sz. mell ÖNK'!E68+'6.4. sz. mell ÖNK'!E68</f>
        <v>0</v>
      </c>
    </row>
    <row r="69" spans="1:5" s="520" customFormat="1" ht="12" customHeight="1" x14ac:dyDescent="0.2">
      <c r="A69" s="503" t="s">
        <v>106</v>
      </c>
      <c r="B69" s="375" t="s">
        <v>363</v>
      </c>
      <c r="C69" s="368"/>
      <c r="D69" s="368"/>
      <c r="E69" s="318">
        <f>+'6.2. sz. mell ÖNK'!E69+'6.3. sz. mell ÖNK'!E69+'6.4. sz. mell ÖNK'!E69</f>
        <v>0</v>
      </c>
    </row>
    <row r="70" spans="1:5" s="520" customFormat="1" ht="12" customHeight="1" x14ac:dyDescent="0.2">
      <c r="A70" s="504" t="s">
        <v>107</v>
      </c>
      <c r="B70" s="376" t="s">
        <v>364</v>
      </c>
      <c r="C70" s="368"/>
      <c r="D70" s="368"/>
      <c r="E70" s="631">
        <f>+'6.2. sz. mell ÖNK'!E70+'6.3. sz. mell ÖNK'!E70+'6.4. sz. mell ÖNK'!E70</f>
        <v>0</v>
      </c>
    </row>
    <row r="71" spans="1:5" s="520" customFormat="1" ht="12" customHeight="1" x14ac:dyDescent="0.2">
      <c r="A71" s="504" t="s">
        <v>365</v>
      </c>
      <c r="B71" s="376" t="s">
        <v>366</v>
      </c>
      <c r="C71" s="368"/>
      <c r="D71" s="368"/>
      <c r="E71" s="631">
        <f>+'6.2. sz. mell ÖNK'!E71+'6.3. sz. mell ÖNK'!E71+'6.4. sz. mell ÖNK'!E71</f>
        <v>0</v>
      </c>
    </row>
    <row r="72" spans="1:5" s="520" customFormat="1" ht="12" customHeight="1" thickBot="1" x14ac:dyDescent="0.25">
      <c r="A72" s="505" t="s">
        <v>367</v>
      </c>
      <c r="B72" s="377" t="s">
        <v>368</v>
      </c>
      <c r="C72" s="368"/>
      <c r="D72" s="368"/>
      <c r="E72" s="629">
        <f>+'6.2. sz. mell ÖNK'!E72+'6.3. sz. mell ÖNK'!E72+'6.4. sz. mell ÖNK'!E72</f>
        <v>0</v>
      </c>
    </row>
    <row r="73" spans="1:5" s="520" customFormat="1" ht="12" customHeight="1" thickBot="1" x14ac:dyDescent="0.2">
      <c r="A73" s="506" t="s">
        <v>369</v>
      </c>
      <c r="B73" s="354" t="s">
        <v>370</v>
      </c>
      <c r="C73" s="364">
        <f>SUM(C74:C75)</f>
        <v>679547492</v>
      </c>
      <c r="D73" s="364">
        <f>SUM(D74:D75)</f>
        <v>749439483</v>
      </c>
      <c r="E73" s="347">
        <f>+'6.2. sz. mell ÖNK'!E73+'6.3. sz. mell ÖNK'!E73+'6.4. sz. mell ÖNK'!E73</f>
        <v>749439483</v>
      </c>
    </row>
    <row r="74" spans="1:5" s="520" customFormat="1" ht="12" customHeight="1" x14ac:dyDescent="0.2">
      <c r="A74" s="503" t="s">
        <v>371</v>
      </c>
      <c r="B74" s="375" t="s">
        <v>372</v>
      </c>
      <c r="C74" s="812">
        <f>+'6.2. sz. mell ÖNK'!C74+'6.3. sz. mell ÖNK'!C74+'6.4. sz. mell ÖNK'!C74</f>
        <v>679547492</v>
      </c>
      <c r="D74" s="812">
        <f>+'6.2. sz. mell ÖNK'!D74+'6.3. sz. mell ÖNK'!D74+'6.4. sz. mell ÖNK'!D74</f>
        <v>749439483</v>
      </c>
      <c r="E74" s="632">
        <f>+'6.2. sz. mell ÖNK'!E74+'6.3. sz. mell ÖNK'!E74+'6.4. sz. mell ÖNK'!E74</f>
        <v>749439483</v>
      </c>
    </row>
    <row r="75" spans="1:5" s="520" customFormat="1" ht="12" customHeight="1" thickBot="1" x14ac:dyDescent="0.25">
      <c r="A75" s="505" t="s">
        <v>373</v>
      </c>
      <c r="B75" s="377" t="s">
        <v>374</v>
      </c>
      <c r="C75" s="368"/>
      <c r="D75" s="368"/>
      <c r="E75" s="635">
        <f>+'6.2. sz. mell ÖNK'!E75+'6.3. sz. mell ÖNK'!E75+'6.4. sz. mell ÖNK'!E75</f>
        <v>0</v>
      </c>
    </row>
    <row r="76" spans="1:5" s="520" customFormat="1" ht="12" customHeight="1" thickBot="1" x14ac:dyDescent="0.2">
      <c r="A76" s="506" t="s">
        <v>375</v>
      </c>
      <c r="B76" s="354" t="s">
        <v>376</v>
      </c>
      <c r="C76" s="364">
        <f>SUM(C77:C79)</f>
        <v>0</v>
      </c>
      <c r="D76" s="364">
        <f>SUM(D77:D79)</f>
        <v>0</v>
      </c>
      <c r="E76" s="347">
        <f>+'6.2. sz. mell ÖNK'!E76+'6.3. sz. mell ÖNK'!E76+'6.4. sz. mell ÖNK'!E76</f>
        <v>17448337</v>
      </c>
    </row>
    <row r="77" spans="1:5" s="520" customFormat="1" ht="12" customHeight="1" x14ac:dyDescent="0.2">
      <c r="A77" s="503" t="s">
        <v>377</v>
      </c>
      <c r="B77" s="375" t="s">
        <v>378</v>
      </c>
      <c r="C77" s="368"/>
      <c r="D77" s="368"/>
      <c r="E77" s="318">
        <f>+'6.2. sz. mell ÖNK'!E77+'6.3. sz. mell ÖNK'!E77+'6.4. sz. mell ÖNK'!E77</f>
        <v>17448337</v>
      </c>
    </row>
    <row r="78" spans="1:5" s="520" customFormat="1" ht="12" customHeight="1" x14ac:dyDescent="0.2">
      <c r="A78" s="504" t="s">
        <v>379</v>
      </c>
      <c r="B78" s="376" t="s">
        <v>380</v>
      </c>
      <c r="C78" s="368"/>
      <c r="D78" s="368"/>
      <c r="E78" s="631">
        <f>+'6.2. sz. mell ÖNK'!E78+'6.3. sz. mell ÖNK'!E78+'6.4. sz. mell ÖNK'!E78</f>
        <v>0</v>
      </c>
    </row>
    <row r="79" spans="1:5" s="520" customFormat="1" ht="12" customHeight="1" thickBot="1" x14ac:dyDescent="0.25">
      <c r="A79" s="505" t="s">
        <v>381</v>
      </c>
      <c r="B79" s="377" t="s">
        <v>382</v>
      </c>
      <c r="C79" s="368"/>
      <c r="D79" s="368"/>
      <c r="E79" s="629">
        <f>+'6.2. sz. mell ÖNK'!E79+'6.3. sz. mell ÖNK'!E79+'6.4. sz. mell ÖNK'!E79</f>
        <v>0</v>
      </c>
    </row>
    <row r="80" spans="1:5" s="520" customFormat="1" ht="12" customHeight="1" thickBot="1" x14ac:dyDescent="0.2">
      <c r="A80" s="506" t="s">
        <v>383</v>
      </c>
      <c r="B80" s="354" t="s">
        <v>384</v>
      </c>
      <c r="C80" s="364">
        <f>SUM(C81:C84)</f>
        <v>0</v>
      </c>
      <c r="D80" s="364">
        <f>SUM(D81:D84)</f>
        <v>0</v>
      </c>
      <c r="E80" s="347">
        <f>+'6.2. sz. mell ÖNK'!E80+'6.3. sz. mell ÖNK'!E80+'6.4. sz. mell ÖNK'!E80</f>
        <v>0</v>
      </c>
    </row>
    <row r="81" spans="1:5" s="520" customFormat="1" ht="12" customHeight="1" x14ac:dyDescent="0.2">
      <c r="A81" s="507" t="s">
        <v>385</v>
      </c>
      <c r="B81" s="375" t="s">
        <v>386</v>
      </c>
      <c r="C81" s="368"/>
      <c r="D81" s="368"/>
      <c r="E81" s="318">
        <f>+'6.2. sz. mell ÖNK'!E81+'6.3. sz. mell ÖNK'!E81+'6.4. sz. mell ÖNK'!E81</f>
        <v>0</v>
      </c>
    </row>
    <row r="82" spans="1:5" s="520" customFormat="1" ht="12" customHeight="1" x14ac:dyDescent="0.2">
      <c r="A82" s="508" t="s">
        <v>387</v>
      </c>
      <c r="B82" s="376" t="s">
        <v>388</v>
      </c>
      <c r="C82" s="368"/>
      <c r="D82" s="368"/>
      <c r="E82" s="631">
        <f>+'6.2. sz. mell ÖNK'!E82+'6.3. sz. mell ÖNK'!E82+'6.4. sz. mell ÖNK'!E82</f>
        <v>0</v>
      </c>
    </row>
    <row r="83" spans="1:5" s="520" customFormat="1" ht="12" customHeight="1" x14ac:dyDescent="0.2">
      <c r="A83" s="508" t="s">
        <v>389</v>
      </c>
      <c r="B83" s="376" t="s">
        <v>390</v>
      </c>
      <c r="C83" s="368"/>
      <c r="D83" s="368"/>
      <c r="E83" s="631">
        <f>+'6.2. sz. mell ÖNK'!E83+'6.3. sz. mell ÖNK'!E83+'6.4. sz. mell ÖNK'!E83</f>
        <v>0</v>
      </c>
    </row>
    <row r="84" spans="1:5" s="520" customFormat="1" ht="12" customHeight="1" thickBot="1" x14ac:dyDescent="0.25">
      <c r="A84" s="509" t="s">
        <v>391</v>
      </c>
      <c r="B84" s="377" t="s">
        <v>392</v>
      </c>
      <c r="C84" s="368"/>
      <c r="D84" s="368"/>
      <c r="E84" s="629">
        <f>+'6.2. sz. mell ÖNK'!E84+'6.3. sz. mell ÖNK'!E84+'6.4. sz. mell ÖNK'!E84</f>
        <v>0</v>
      </c>
    </row>
    <row r="85" spans="1:5" s="520" customFormat="1" ht="12" customHeight="1" thickBot="1" x14ac:dyDescent="0.2">
      <c r="A85" s="506" t="s">
        <v>393</v>
      </c>
      <c r="B85" s="354" t="s">
        <v>394</v>
      </c>
      <c r="C85" s="389"/>
      <c r="D85" s="389"/>
      <c r="E85" s="347">
        <f>+'6.2. sz. mell ÖNK'!E85+'6.3. sz. mell ÖNK'!E85+'6.4. sz. mell ÖNK'!E85</f>
        <v>0</v>
      </c>
    </row>
    <row r="86" spans="1:5" s="520" customFormat="1" ht="12" customHeight="1" thickBot="1" x14ac:dyDescent="0.2">
      <c r="A86" s="506" t="s">
        <v>395</v>
      </c>
      <c r="B86" s="500" t="s">
        <v>396</v>
      </c>
      <c r="C86" s="370">
        <f>+C64+C68+C73+C76+C80+C85</f>
        <v>695947492</v>
      </c>
      <c r="D86" s="370">
        <f>+D64+D68+D73+D76+D80+D85</f>
        <v>765839483</v>
      </c>
      <c r="E86" s="347">
        <f>+'6.2. sz. mell ÖNK'!E86+'6.3. sz. mell ÖNK'!E86+'6.4. sz. mell ÖNK'!E86</f>
        <v>783287820</v>
      </c>
    </row>
    <row r="87" spans="1:5" s="520" customFormat="1" ht="12" customHeight="1" thickBot="1" x14ac:dyDescent="0.2">
      <c r="A87" s="510" t="s">
        <v>397</v>
      </c>
      <c r="B87" s="501" t="s">
        <v>533</v>
      </c>
      <c r="C87" s="370">
        <f>+C63+C86</f>
        <v>2052659555</v>
      </c>
      <c r="D87" s="370">
        <f>+D63+D86</f>
        <v>2020065456</v>
      </c>
      <c r="E87" s="347">
        <f>+'6.2. sz. mell ÖNK'!E87+'6.3. sz. mell ÖNK'!E87+'6.4. sz. mell ÖNK'!E87</f>
        <v>2065962355</v>
      </c>
    </row>
    <row r="88" spans="1:5" s="520" customFormat="1" ht="15" customHeight="1" x14ac:dyDescent="0.2">
      <c r="A88" s="475"/>
      <c r="B88" s="476"/>
      <c r="C88" s="491"/>
      <c r="D88" s="491"/>
      <c r="E88" s="491"/>
    </row>
    <row r="89" spans="1:5" ht="13.5" thickBot="1" x14ac:dyDescent="0.25">
      <c r="A89" s="477"/>
      <c r="B89" s="478"/>
      <c r="C89" s="492"/>
      <c r="D89" s="492"/>
      <c r="E89" s="492"/>
    </row>
    <row r="90" spans="1:5" s="519" customFormat="1" ht="16.5" customHeight="1" thickBot="1" x14ac:dyDescent="0.25">
      <c r="A90" s="1013" t="s">
        <v>42</v>
      </c>
      <c r="B90" s="1014"/>
      <c r="C90" s="1014"/>
      <c r="D90" s="1014"/>
      <c r="E90" s="1015"/>
    </row>
    <row r="91" spans="1:5" s="295" customFormat="1" ht="12" customHeight="1" thickBot="1" x14ac:dyDescent="0.25">
      <c r="A91" s="337" t="s">
        <v>6</v>
      </c>
      <c r="B91" s="335" t="s">
        <v>405</v>
      </c>
      <c r="C91" s="828">
        <f>+C92+C93+C94+C96+C97</f>
        <v>599681427</v>
      </c>
      <c r="D91" s="828">
        <f>+D92+D93+D94+D96+D97</f>
        <v>614859654</v>
      </c>
      <c r="E91" s="347">
        <f>+'6.2. sz. mell ÖNK'!E91+'6.3. sz. mell ÖNK'!E91+'6.4. sz. mell ÖNK'!E91</f>
        <v>463691072</v>
      </c>
    </row>
    <row r="92" spans="1:5" ht="12" customHeight="1" x14ac:dyDescent="0.2">
      <c r="A92" s="503" t="s">
        <v>70</v>
      </c>
      <c r="B92" s="825" t="s">
        <v>36</v>
      </c>
      <c r="C92" s="811">
        <f>+'6.2. sz. mell ÖNK'!C92+'6.3. sz. mell ÖNK'!C92+'6.4. sz. mell ÖNK'!C92</f>
        <v>218584851</v>
      </c>
      <c r="D92" s="812">
        <f>+'6.2. sz. mell ÖNK'!D92+'6.3. sz. mell ÖNK'!D92+'6.4. sz. mell ÖNK'!D92</f>
        <v>233605742</v>
      </c>
      <c r="E92" s="813">
        <f>+'6.2. sz. mell ÖNK'!E92+'6.3. sz. mell ÖNK'!E92+'6.4. sz. mell ÖNK'!E92</f>
        <v>195814117</v>
      </c>
    </row>
    <row r="93" spans="1:5" ht="12" customHeight="1" x14ac:dyDescent="0.2">
      <c r="A93" s="504" t="s">
        <v>71</v>
      </c>
      <c r="B93" s="820" t="s">
        <v>131</v>
      </c>
      <c r="C93" s="808">
        <f>+'6.2. sz. mell ÖNK'!C93+'6.3. sz. mell ÖNK'!C93+'6.4. sz. mell ÖNK'!C93</f>
        <v>28128417</v>
      </c>
      <c r="D93" s="810">
        <f>+'6.2. sz. mell ÖNK'!D93+'6.3. sz. mell ÖNK'!D93+'6.4. sz. mell ÖNK'!D93</f>
        <v>31247666</v>
      </c>
      <c r="E93" s="809">
        <f>+'6.2. sz. mell ÖNK'!E93+'6.3. sz. mell ÖNK'!E93+'6.4. sz. mell ÖNK'!E93</f>
        <v>24944994</v>
      </c>
    </row>
    <row r="94" spans="1:5" ht="12" customHeight="1" x14ac:dyDescent="0.2">
      <c r="A94" s="504" t="s">
        <v>72</v>
      </c>
      <c r="B94" s="820" t="s">
        <v>98</v>
      </c>
      <c r="C94" s="808">
        <f>+'6.2. sz. mell ÖNK'!C94+'6.3. sz. mell ÖNK'!C94+'6.4. sz. mell ÖNK'!C94</f>
        <v>304388159</v>
      </c>
      <c r="D94" s="810">
        <f>+'6.2. sz. mell ÖNK'!D94+'6.3. sz. mell ÖNK'!D94+'6.4. sz. mell ÖNK'!D94</f>
        <v>301096689</v>
      </c>
      <c r="E94" s="809">
        <f>+'6.2. sz. mell ÖNK'!E94+'6.3. sz. mell ÖNK'!E94+'6.4. sz. mell ÖNK'!E94</f>
        <v>199943267</v>
      </c>
    </row>
    <row r="95" spans="1:5" ht="12" customHeight="1" x14ac:dyDescent="0.2">
      <c r="A95" s="504"/>
      <c r="B95" s="883" t="s">
        <v>827</v>
      </c>
      <c r="C95" s="808">
        <v>2200000</v>
      </c>
      <c r="D95" s="810">
        <v>2200000</v>
      </c>
      <c r="E95" s="809">
        <f>+'6.2. sz. mell ÖNK'!E95</f>
        <v>0</v>
      </c>
    </row>
    <row r="96" spans="1:5" ht="12" customHeight="1" x14ac:dyDescent="0.2">
      <c r="A96" s="504" t="s">
        <v>73</v>
      </c>
      <c r="B96" s="821" t="s">
        <v>132</v>
      </c>
      <c r="C96" s="808">
        <f>+'6.2. sz. mell ÖNK'!C96+'6.3. sz. mell ÖNK'!C95+'6.4. sz. mell ÖNK'!C95</f>
        <v>21950000</v>
      </c>
      <c r="D96" s="810">
        <f>+'6.2. sz. mell ÖNK'!D96+'6.3. sz. mell ÖNK'!D95+'6.4. sz. mell ÖNK'!D95</f>
        <v>21950000</v>
      </c>
      <c r="E96" s="809">
        <f>+'6.2. sz. mell ÖNK'!E96+'6.3. sz. mell ÖNK'!E95+'6.4. sz. mell ÖNK'!E95</f>
        <v>16537467</v>
      </c>
    </row>
    <row r="97" spans="1:5" ht="12" customHeight="1" x14ac:dyDescent="0.2">
      <c r="A97" s="504" t="s">
        <v>82</v>
      </c>
      <c r="B97" s="331" t="s">
        <v>133</v>
      </c>
      <c r="C97" s="808">
        <f>+'6.2. sz. mell ÖNK'!C97+'6.3. sz. mell ÖNK'!C96+'6.4. sz. mell ÖNK'!C96</f>
        <v>26630000</v>
      </c>
      <c r="D97" s="810">
        <f>+'6.2. sz. mell ÖNK'!D97+'6.3. sz. mell ÖNK'!D96+'6.4. sz. mell ÖNK'!D96</f>
        <v>26959557</v>
      </c>
      <c r="E97" s="809">
        <f>+'6.2. sz. mell ÖNK'!E97+'6.3. sz. mell ÖNK'!E96+'6.4. sz. mell ÖNK'!E96</f>
        <v>26451227</v>
      </c>
    </row>
    <row r="98" spans="1:5" ht="12" customHeight="1" x14ac:dyDescent="0.2">
      <c r="A98" s="504" t="s">
        <v>74</v>
      </c>
      <c r="B98" s="820" t="s">
        <v>406</v>
      </c>
      <c r="C98" s="808">
        <f>+'6.2. sz. mell ÖNK'!C98+'6.3. sz. mell ÖNK'!C97+'6.4. sz. mell ÖNK'!C97</f>
        <v>0</v>
      </c>
      <c r="D98" s="810">
        <f>+'6.2. sz. mell ÖNK'!D98+'6.3. sz. mell ÖNK'!D97+'6.4. sz. mell ÖNK'!D97</f>
        <v>129557</v>
      </c>
      <c r="E98" s="809">
        <f>+'6.2. sz. mell ÖNK'!E98+'6.3. sz. mell ÖNK'!E97+'6.4. sz. mell ÖNK'!E97</f>
        <v>129557</v>
      </c>
    </row>
    <row r="99" spans="1:5" ht="12" customHeight="1" x14ac:dyDescent="0.2">
      <c r="A99" s="504" t="s">
        <v>75</v>
      </c>
      <c r="B99" s="822" t="s">
        <v>407</v>
      </c>
      <c r="C99" s="818"/>
      <c r="D99" s="368"/>
      <c r="E99" s="809">
        <f>+'6.2. sz. mell ÖNK'!E99+'6.3. sz. mell ÖNK'!E98+'6.4. sz. mell ÖNK'!E98</f>
        <v>0</v>
      </c>
    </row>
    <row r="100" spans="1:5" ht="12" customHeight="1" x14ac:dyDescent="0.2">
      <c r="A100" s="504" t="s">
        <v>83</v>
      </c>
      <c r="B100" s="823" t="s">
        <v>408</v>
      </c>
      <c r="C100" s="818"/>
      <c r="D100" s="368"/>
      <c r="E100" s="809">
        <f>+'6.2. sz. mell ÖNK'!E100+'6.3. sz. mell ÖNK'!E99+'6.4. sz. mell ÖNK'!E99</f>
        <v>0</v>
      </c>
    </row>
    <row r="101" spans="1:5" ht="12" customHeight="1" x14ac:dyDescent="0.2">
      <c r="A101" s="504" t="s">
        <v>84</v>
      </c>
      <c r="B101" s="823" t="s">
        <v>409</v>
      </c>
      <c r="C101" s="818"/>
      <c r="D101" s="368"/>
      <c r="E101" s="809">
        <f>+'6.2. sz. mell ÖNK'!E101+'6.3. sz. mell ÖNK'!E100+'6.4. sz. mell ÖNK'!E100</f>
        <v>0</v>
      </c>
    </row>
    <row r="102" spans="1:5" ht="12" customHeight="1" x14ac:dyDescent="0.2">
      <c r="A102" s="504" t="s">
        <v>85</v>
      </c>
      <c r="B102" s="822" t="s">
        <v>410</v>
      </c>
      <c r="C102" s="808">
        <f>+'6.2. sz. mell ÖNK'!C102+'6.3. sz. mell ÖNK'!C101+'6.4. sz. mell ÖNK'!C101</f>
        <v>1600000</v>
      </c>
      <c r="D102" s="810">
        <f>+'6.2. sz. mell ÖNK'!D102+'6.3. sz. mell ÖNK'!D101+'6.4. sz. mell ÖNK'!D101</f>
        <v>1600000</v>
      </c>
      <c r="E102" s="809">
        <f>+'6.2. sz. mell ÖNK'!E102+'6.3. sz. mell ÖNK'!E101+'6.4. sz. mell ÖNK'!E101</f>
        <v>1381670</v>
      </c>
    </row>
    <row r="103" spans="1:5" ht="12" customHeight="1" x14ac:dyDescent="0.2">
      <c r="A103" s="504" t="s">
        <v>86</v>
      </c>
      <c r="B103" s="822" t="s">
        <v>411</v>
      </c>
      <c r="C103" s="816"/>
      <c r="D103" s="365"/>
      <c r="E103" s="809">
        <f>+'6.2. sz. mell ÖNK'!E103+'6.3. sz. mell ÖNK'!E102+'6.4. sz. mell ÖNK'!E102</f>
        <v>0</v>
      </c>
    </row>
    <row r="104" spans="1:5" ht="12" customHeight="1" x14ac:dyDescent="0.2">
      <c r="A104" s="504" t="s">
        <v>88</v>
      </c>
      <c r="B104" s="823" t="s">
        <v>412</v>
      </c>
      <c r="C104" s="816"/>
      <c r="D104" s="365"/>
      <c r="E104" s="809">
        <f>+'6.2. sz. mell ÖNK'!E104+'6.3. sz. mell ÖNK'!E103+'6.4. sz. mell ÖNK'!E103</f>
        <v>0</v>
      </c>
    </row>
    <row r="105" spans="1:5" ht="12" customHeight="1" x14ac:dyDescent="0.2">
      <c r="A105" s="512" t="s">
        <v>134</v>
      </c>
      <c r="B105" s="824" t="s">
        <v>413</v>
      </c>
      <c r="C105" s="816"/>
      <c r="D105" s="365"/>
      <c r="E105" s="809">
        <f>+'6.2. sz. mell ÖNK'!E105+'6.3. sz. mell ÖNK'!E104+'6.4. sz. mell ÖNK'!E104</f>
        <v>0</v>
      </c>
    </row>
    <row r="106" spans="1:5" ht="12" customHeight="1" x14ac:dyDescent="0.2">
      <c r="A106" s="504" t="s">
        <v>414</v>
      </c>
      <c r="B106" s="824" t="s">
        <v>415</v>
      </c>
      <c r="C106" s="816"/>
      <c r="D106" s="365"/>
      <c r="E106" s="809">
        <f>+'6.2. sz. mell ÖNK'!E106+'6.3. sz. mell ÖNK'!E105+'6.4. sz. mell ÖNK'!E105</f>
        <v>0</v>
      </c>
    </row>
    <row r="107" spans="1:5" s="295" customFormat="1" ht="12" customHeight="1" thickBot="1" x14ac:dyDescent="0.25">
      <c r="A107" s="505" t="s">
        <v>416</v>
      </c>
      <c r="B107" s="345" t="s">
        <v>417</v>
      </c>
      <c r="C107" s="827">
        <f>+'6.2. sz. mell ÖNK'!C107+'6.3. sz. mell ÖNK'!C106+'6.4. sz. mell ÖNK'!C106</f>
        <v>25030000</v>
      </c>
      <c r="D107" s="833">
        <f>+'6.2. sz. mell ÖNK'!D107+'6.3. sz. mell ÖNK'!D106+'6.4. sz. mell ÖNK'!D106</f>
        <v>25230000</v>
      </c>
      <c r="E107" s="633">
        <f>+'6.2. sz. mell ÖNK'!E107+'6.3. sz. mell ÖNK'!E106+'6.4. sz. mell ÖNK'!E106</f>
        <v>24940000</v>
      </c>
    </row>
    <row r="108" spans="1:5" ht="12" customHeight="1" thickBot="1" x14ac:dyDescent="0.25">
      <c r="A108" s="337" t="s">
        <v>7</v>
      </c>
      <c r="B108" s="335" t="s">
        <v>418</v>
      </c>
      <c r="C108" s="828">
        <f>+C109+C111+C113</f>
        <v>855068457</v>
      </c>
      <c r="D108" s="364">
        <f>+D109+D111+D113</f>
        <v>787408489</v>
      </c>
      <c r="E108" s="347">
        <f>+'6.2. sz. mell ÖNK'!E108+'6.3. sz. mell ÖNK'!E107+'6.4. sz. mell ÖNK'!E107</f>
        <v>202180347</v>
      </c>
    </row>
    <row r="109" spans="1:5" ht="12" customHeight="1" x14ac:dyDescent="0.2">
      <c r="A109" s="503" t="s">
        <v>76</v>
      </c>
      <c r="B109" s="321" t="s">
        <v>153</v>
      </c>
      <c r="C109" s="834">
        <f>+'6.2. sz. mell ÖNK'!C109+'6.3. sz. mell ÖNK'!C108+'6.4. sz. mell ÖNK'!C108</f>
        <v>840490158</v>
      </c>
      <c r="D109" s="815">
        <f>+'6.2. sz. mell ÖNK'!D109+'6.3. sz. mell ÖNK'!D108+'6.4. sz. mell ÖNK'!D108</f>
        <v>768553138</v>
      </c>
      <c r="E109" s="813">
        <f>+'6.2. sz. mell ÖNK'!E109+'6.3. sz. mell ÖNK'!E108+'6.4. sz. mell ÖNK'!E108</f>
        <v>184031016</v>
      </c>
    </row>
    <row r="110" spans="1:5" ht="12" customHeight="1" x14ac:dyDescent="0.2">
      <c r="A110" s="503" t="s">
        <v>77</v>
      </c>
      <c r="B110" s="324" t="s">
        <v>419</v>
      </c>
      <c r="C110" s="816"/>
      <c r="D110" s="365"/>
      <c r="E110" s="809">
        <f>+'6.2. sz. mell ÖNK'!E110+'6.3. sz. mell ÖNK'!E109+'6.4. sz. mell ÖNK'!E109</f>
        <v>0</v>
      </c>
    </row>
    <row r="111" spans="1:5" ht="12" customHeight="1" x14ac:dyDescent="0.2">
      <c r="A111" s="503" t="s">
        <v>78</v>
      </c>
      <c r="B111" s="324" t="s">
        <v>135</v>
      </c>
      <c r="C111" s="808">
        <f>+'6.2. sz. mell ÖNK'!C111+'6.3. sz. mell ÖNK'!C110+'6.4. sz. mell ÖNK'!C110</f>
        <v>10509250</v>
      </c>
      <c r="D111" s="810">
        <f>+'6.2. sz. mell ÖNK'!D111+'6.3. sz. mell ÖNK'!D110+'6.4. sz. mell ÖNK'!D110</f>
        <v>14786302</v>
      </c>
      <c r="E111" s="809">
        <f>+'6.2. sz. mell ÖNK'!E111+'6.3. sz. mell ÖNK'!E110+'6.4. sz. mell ÖNK'!E110</f>
        <v>14080282</v>
      </c>
    </row>
    <row r="112" spans="1:5" ht="12" customHeight="1" x14ac:dyDescent="0.2">
      <c r="A112" s="503" t="s">
        <v>79</v>
      </c>
      <c r="B112" s="324" t="s">
        <v>420</v>
      </c>
      <c r="C112" s="816"/>
      <c r="D112" s="365"/>
      <c r="E112" s="809">
        <f>+'6.2. sz. mell ÖNK'!E112+'6.3. sz. mell ÖNK'!E111+'6.4. sz. mell ÖNK'!E111</f>
        <v>0</v>
      </c>
    </row>
    <row r="113" spans="1:5" ht="12" customHeight="1" x14ac:dyDescent="0.2">
      <c r="A113" s="503" t="s">
        <v>80</v>
      </c>
      <c r="B113" s="356" t="s">
        <v>156</v>
      </c>
      <c r="C113" s="934">
        <f>+'6.2. sz. mell ÖNK'!C113+'6.3. sz. mell ÖNK'!C112+'6.4. sz. mell ÖNK'!C112</f>
        <v>4069049</v>
      </c>
      <c r="D113" s="810">
        <f>+'6.2. sz. mell ÖNK'!D113+'6.3. sz. mell ÖNK'!D112+'6.4. sz. mell ÖNK'!D112</f>
        <v>4069049</v>
      </c>
      <c r="E113" s="809">
        <f>+'6.2. sz. mell ÖNK'!E113+'6.3. sz. mell ÖNK'!E112+'6.4. sz. mell ÖNK'!E112</f>
        <v>4069049</v>
      </c>
    </row>
    <row r="114" spans="1:5" ht="12" customHeight="1" x14ac:dyDescent="0.2">
      <c r="A114" s="503" t="s">
        <v>87</v>
      </c>
      <c r="B114" s="355" t="s">
        <v>421</v>
      </c>
      <c r="C114" s="816"/>
      <c r="D114" s="365"/>
      <c r="E114" s="809">
        <f>+'6.2. sz. mell ÖNK'!E114+'6.3. sz. mell ÖNK'!E113+'6.4. sz. mell ÖNK'!E113</f>
        <v>0</v>
      </c>
    </row>
    <row r="115" spans="1:5" ht="12" customHeight="1" x14ac:dyDescent="0.2">
      <c r="A115" s="503" t="s">
        <v>89</v>
      </c>
      <c r="B115" s="371" t="s">
        <v>422</v>
      </c>
      <c r="C115" s="816"/>
      <c r="D115" s="365"/>
      <c r="E115" s="809">
        <f>+'6.2. sz. mell ÖNK'!E115+'6.3. sz. mell ÖNK'!E114+'6.4. sz. mell ÖNK'!E114</f>
        <v>0</v>
      </c>
    </row>
    <row r="116" spans="1:5" ht="12" customHeight="1" x14ac:dyDescent="0.2">
      <c r="A116" s="503" t="s">
        <v>136</v>
      </c>
      <c r="B116" s="344" t="s">
        <v>409</v>
      </c>
      <c r="C116" s="816"/>
      <c r="D116" s="365"/>
      <c r="E116" s="809">
        <f>+'6.2. sz. mell ÖNK'!E116+'6.3. sz. mell ÖNK'!E115+'6.4. sz. mell ÖNK'!E115</f>
        <v>0</v>
      </c>
    </row>
    <row r="117" spans="1:5" ht="12" customHeight="1" x14ac:dyDescent="0.2">
      <c r="A117" s="503" t="s">
        <v>137</v>
      </c>
      <c r="B117" s="344" t="s">
        <v>423</v>
      </c>
      <c r="C117" s="816"/>
      <c r="D117" s="365"/>
      <c r="E117" s="809">
        <f>+'6.2. sz. mell ÖNK'!E117+'6.3. sz. mell ÖNK'!E116+'6.4. sz. mell ÖNK'!E116</f>
        <v>0</v>
      </c>
    </row>
    <row r="118" spans="1:5" ht="12" customHeight="1" x14ac:dyDescent="0.2">
      <c r="A118" s="503" t="s">
        <v>138</v>
      </c>
      <c r="B118" s="344" t="s">
        <v>424</v>
      </c>
      <c r="C118" s="816"/>
      <c r="D118" s="365"/>
      <c r="E118" s="809">
        <f>+'6.2. sz. mell ÖNK'!E118+'6.3. sz. mell ÖNK'!E117+'6.4. sz. mell ÖNK'!E117</f>
        <v>0</v>
      </c>
    </row>
    <row r="119" spans="1:5" ht="12" customHeight="1" x14ac:dyDescent="0.2">
      <c r="A119" s="503" t="s">
        <v>425</v>
      </c>
      <c r="B119" s="344" t="s">
        <v>412</v>
      </c>
      <c r="C119" s="816"/>
      <c r="D119" s="365"/>
      <c r="E119" s="809">
        <f>+'6.2. sz. mell ÖNK'!E119+'6.3. sz. mell ÖNK'!E118+'6.4. sz. mell ÖNK'!E118</f>
        <v>0</v>
      </c>
    </row>
    <row r="120" spans="1:5" ht="12" customHeight="1" x14ac:dyDescent="0.2">
      <c r="A120" s="503" t="s">
        <v>426</v>
      </c>
      <c r="B120" s="344" t="s">
        <v>427</v>
      </c>
      <c r="C120" s="816"/>
      <c r="D120" s="365"/>
      <c r="E120" s="809">
        <f>+'6.2. sz. mell ÖNK'!E120+'6.3. sz. mell ÖNK'!E119+'6.4. sz. mell ÖNK'!E119</f>
        <v>0</v>
      </c>
    </row>
    <row r="121" spans="1:5" ht="12" customHeight="1" thickBot="1" x14ac:dyDescent="0.25">
      <c r="A121" s="512" t="s">
        <v>428</v>
      </c>
      <c r="B121" s="345" t="s">
        <v>429</v>
      </c>
      <c r="C121" s="935">
        <f>+'6.2. sz. mell ÖNK'!C121+'6.3. sz. mell ÖNK'!C120+'6.4. sz. mell ÖNK'!C120</f>
        <v>4069049</v>
      </c>
      <c r="D121" s="851">
        <f>+'6.2. sz. mell ÖNK'!D121+'6.3. sz. mell ÖNK'!D120+'6.4. sz. mell ÖNK'!D120</f>
        <v>4069049</v>
      </c>
      <c r="E121" s="840">
        <f>+'6.2. sz. mell ÖNK'!E121+'6.3. sz. mell ÖNK'!E120+'6.4. sz. mell ÖNK'!E120</f>
        <v>4069049</v>
      </c>
    </row>
    <row r="122" spans="1:5" ht="12" customHeight="1" thickBot="1" x14ac:dyDescent="0.25">
      <c r="A122" s="337" t="s">
        <v>8</v>
      </c>
      <c r="B122" s="340" t="s">
        <v>430</v>
      </c>
      <c r="C122" s="828">
        <f>+C123+C124</f>
        <v>70523591</v>
      </c>
      <c r="D122" s="364">
        <f>+D123+D124</f>
        <v>90907242</v>
      </c>
      <c r="E122" s="347">
        <f>+'6.2. sz. mell ÖNK'!E122+'6.3. sz. mell ÖNK'!E121+'6.4. sz. mell ÖNK'!E121</f>
        <v>0</v>
      </c>
    </row>
    <row r="123" spans="1:5" ht="12" customHeight="1" x14ac:dyDescent="0.2">
      <c r="A123" s="503" t="s">
        <v>59</v>
      </c>
      <c r="B123" s="825" t="s">
        <v>44</v>
      </c>
      <c r="C123" s="834">
        <f>+'6.2. sz. mell ÖNK'!C123+'6.3. sz. mell ÖNK'!C122+'6.4. sz. mell ÖNK'!C122</f>
        <v>0</v>
      </c>
      <c r="D123" s="812">
        <f>+'6.2. sz. mell ÖNK'!D123+'6.3. sz. mell ÖNK'!D122+'6.4. sz. mell ÖNK'!D122</f>
        <v>0</v>
      </c>
      <c r="E123" s="813">
        <f>+'6.2. sz. mell ÖNK'!E123+'6.3. sz. mell ÖNK'!E122+'6.4. sz. mell ÖNK'!E122</f>
        <v>0</v>
      </c>
    </row>
    <row r="124" spans="1:5" ht="12" customHeight="1" thickBot="1" x14ac:dyDescent="0.25">
      <c r="A124" s="505" t="s">
        <v>60</v>
      </c>
      <c r="B124" s="826" t="s">
        <v>45</v>
      </c>
      <c r="C124" s="835">
        <f>+'6.2. sz. mell ÖNK'!C124+'6.3. sz. mell ÖNK'!C123+'6.4. sz. mell ÖNK'!C123</f>
        <v>70523591</v>
      </c>
      <c r="D124" s="836">
        <f>+'6.2. sz. mell ÖNK'!D124+'6.3. sz. mell ÖNK'!D123+'6.4. sz. mell ÖNK'!D123</f>
        <v>90907242</v>
      </c>
      <c r="E124" s="840">
        <f>+'6.2. sz. mell ÖNK'!E124+'6.3. sz. mell ÖNK'!E123+'6.4. sz. mell ÖNK'!E123</f>
        <v>0</v>
      </c>
    </row>
    <row r="125" spans="1:5" ht="12" customHeight="1" thickBot="1" x14ac:dyDescent="0.25">
      <c r="A125" s="337" t="s">
        <v>9</v>
      </c>
      <c r="B125" s="340" t="s">
        <v>431</v>
      </c>
      <c r="C125" s="828">
        <f>+C91+C108+C122</f>
        <v>1525273475</v>
      </c>
      <c r="D125" s="364">
        <f>+D91+D108+D122</f>
        <v>1493175385</v>
      </c>
      <c r="E125" s="347">
        <f>+'6.2. sz. mell ÖNK'!E125+'6.3. sz. mell ÖNK'!E124+'6.4. sz. mell ÖNK'!E124</f>
        <v>665871419</v>
      </c>
    </row>
    <row r="126" spans="1:5" ht="12" customHeight="1" thickBot="1" x14ac:dyDescent="0.25">
      <c r="A126" s="337" t="s">
        <v>10</v>
      </c>
      <c r="B126" s="340" t="s">
        <v>535</v>
      </c>
      <c r="C126" s="828">
        <f>+C127+C128+C129</f>
        <v>4272000</v>
      </c>
      <c r="D126" s="364">
        <f>+D127+D128+D129</f>
        <v>4272000</v>
      </c>
      <c r="E126" s="347">
        <f>+'6.2. sz. mell ÖNK'!E126+'6.3. sz. mell ÖNK'!E125+'6.4. sz. mell ÖNK'!E125</f>
        <v>3837000</v>
      </c>
    </row>
    <row r="127" spans="1:5" ht="12" customHeight="1" x14ac:dyDescent="0.2">
      <c r="A127" s="503" t="s">
        <v>63</v>
      </c>
      <c r="B127" s="321" t="s">
        <v>433</v>
      </c>
      <c r="C127" s="827">
        <f>+'6.2. sz. mell ÖNK'!C127+'6.3. sz. mell ÖNK'!C126+'6.4. sz. mell ÖNK'!C126</f>
        <v>4272000</v>
      </c>
      <c r="D127" s="812">
        <f>+'6.2. sz. mell ÖNK'!D127+'6.3. sz. mell ÖNK'!D126+'6.4. sz. mell ÖNK'!D126</f>
        <v>4272000</v>
      </c>
      <c r="E127" s="633">
        <f>+'6.2. sz. mell ÖNK'!E127+'6.3. sz. mell ÖNK'!E126+'6.4. sz. mell ÖNK'!E126</f>
        <v>3837000</v>
      </c>
    </row>
    <row r="128" spans="1:5" ht="12" customHeight="1" x14ac:dyDescent="0.2">
      <c r="A128" s="503" t="s">
        <v>64</v>
      </c>
      <c r="B128" s="321" t="s">
        <v>434</v>
      </c>
      <c r="C128" s="829"/>
      <c r="D128" s="365"/>
      <c r="E128" s="809">
        <f>+'6.2. sz. mell ÖNK'!E128+'6.3. sz. mell ÖNK'!E127+'6.4. sz. mell ÖNK'!E127</f>
        <v>0</v>
      </c>
    </row>
    <row r="129" spans="1:11" ht="12" customHeight="1" thickBot="1" x14ac:dyDescent="0.25">
      <c r="A129" s="512" t="s">
        <v>65</v>
      </c>
      <c r="B129" s="319" t="s">
        <v>435</v>
      </c>
      <c r="C129" s="837"/>
      <c r="D129" s="367"/>
      <c r="E129" s="633">
        <f>+'6.2. sz. mell ÖNK'!E129+'6.3. sz. mell ÖNK'!E128+'6.4. sz. mell ÖNK'!E128</f>
        <v>0</v>
      </c>
    </row>
    <row r="130" spans="1:11" ht="12" customHeight="1" thickBot="1" x14ac:dyDescent="0.25">
      <c r="A130" s="337" t="s">
        <v>11</v>
      </c>
      <c r="B130" s="340" t="s">
        <v>436</v>
      </c>
      <c r="C130" s="828">
        <f>+C131+C132+C133+C134</f>
        <v>0</v>
      </c>
      <c r="D130" s="364">
        <f>+D131+D132+D133+D134</f>
        <v>0</v>
      </c>
      <c r="E130" s="347">
        <f>+'6.2. sz. mell ÖNK'!E130+'6.3. sz. mell ÖNK'!E129+'6.4. sz. mell ÖNK'!E129</f>
        <v>0</v>
      </c>
    </row>
    <row r="131" spans="1:11" ht="12" customHeight="1" x14ac:dyDescent="0.2">
      <c r="A131" s="503" t="s">
        <v>66</v>
      </c>
      <c r="B131" s="321" t="s">
        <v>437</v>
      </c>
      <c r="C131" s="838"/>
      <c r="D131" s="366"/>
      <c r="E131" s="633">
        <f>+'6.2. sz. mell ÖNK'!E131+'6.3. sz. mell ÖNK'!E130+'6.4. sz. mell ÖNK'!E130</f>
        <v>0</v>
      </c>
    </row>
    <row r="132" spans="1:11" ht="12" customHeight="1" x14ac:dyDescent="0.2">
      <c r="A132" s="503" t="s">
        <v>67</v>
      </c>
      <c r="B132" s="321" t="s">
        <v>438</v>
      </c>
      <c r="C132" s="829"/>
      <c r="D132" s="365"/>
      <c r="E132" s="809">
        <f>+'6.2. sz. mell ÖNK'!E132+'6.3. sz. mell ÖNK'!E131+'6.4. sz. mell ÖNK'!E131</f>
        <v>0</v>
      </c>
    </row>
    <row r="133" spans="1:11" ht="12" customHeight="1" x14ac:dyDescent="0.2">
      <c r="A133" s="503" t="s">
        <v>333</v>
      </c>
      <c r="B133" s="321" t="s">
        <v>439</v>
      </c>
      <c r="C133" s="829"/>
      <c r="D133" s="365"/>
      <c r="E133" s="809">
        <f>+'6.2. sz. mell ÖNK'!E133+'6.3. sz. mell ÖNK'!E132+'6.4. sz. mell ÖNK'!E132</f>
        <v>0</v>
      </c>
    </row>
    <row r="134" spans="1:11" s="295" customFormat="1" ht="12" customHeight="1" thickBot="1" x14ac:dyDescent="0.25">
      <c r="A134" s="512" t="s">
        <v>335</v>
      </c>
      <c r="B134" s="319" t="s">
        <v>440</v>
      </c>
      <c r="C134" s="837"/>
      <c r="D134" s="367"/>
      <c r="E134" s="633">
        <f>+'6.2. sz. mell ÖNK'!E134+'6.3. sz. mell ÖNK'!E133+'6.4. sz. mell ÖNK'!E133</f>
        <v>0</v>
      </c>
    </row>
    <row r="135" spans="1:11" ht="13.5" thickBot="1" x14ac:dyDescent="0.25">
      <c r="A135" s="337" t="s">
        <v>12</v>
      </c>
      <c r="B135" s="340" t="s">
        <v>649</v>
      </c>
      <c r="C135" s="830">
        <f>+C136+C137+C138+C140+C139</f>
        <v>523114080</v>
      </c>
      <c r="D135" s="370">
        <f>+D136+D137+D138+D140+D139</f>
        <v>522618071</v>
      </c>
      <c r="E135" s="347">
        <f>+'6.2. sz. mell ÖNK'!E135+'6.3. sz. mell ÖNK'!E134+'6.4. sz. mell ÖNK'!E134</f>
        <v>446151999</v>
      </c>
      <c r="K135" s="466"/>
    </row>
    <row r="136" spans="1:11" x14ac:dyDescent="0.2">
      <c r="A136" s="503" t="s">
        <v>68</v>
      </c>
      <c r="B136" s="321" t="s">
        <v>442</v>
      </c>
      <c r="C136" s="838"/>
      <c r="D136" s="366"/>
      <c r="E136" s="633">
        <f>+'6.2. sz. mell ÖNK'!E136+'6.3. sz. mell ÖNK'!E135+'6.4. sz. mell ÖNK'!E135</f>
        <v>0</v>
      </c>
    </row>
    <row r="137" spans="1:11" ht="12" customHeight="1" x14ac:dyDescent="0.2">
      <c r="A137" s="503" t="s">
        <v>69</v>
      </c>
      <c r="B137" s="825" t="s">
        <v>443</v>
      </c>
      <c r="C137" s="810">
        <f>+'6.2. sz. mell ÖNK'!C137+'6.3. sz. mell ÖNK'!C136+'6.4. sz. mell ÖNK'!C136</f>
        <v>18607309</v>
      </c>
      <c r="D137" s="810">
        <f>+'6.2. sz. mell ÖNK'!D137+'6.3. sz. mell ÖNK'!D136+'6.4. sz. mell ÖNK'!D136</f>
        <v>18607309</v>
      </c>
      <c r="E137" s="809">
        <f>+'6.2. sz. mell ÖNK'!E137+'6.3. sz. mell ÖNK'!E136+'6.4. sz. mell ÖNK'!E136</f>
        <v>18607309</v>
      </c>
    </row>
    <row r="138" spans="1:11" s="295" customFormat="1" ht="12" customHeight="1" x14ac:dyDescent="0.2">
      <c r="A138" s="503" t="s">
        <v>342</v>
      </c>
      <c r="B138" s="321" t="s">
        <v>648</v>
      </c>
      <c r="C138" s="827">
        <f>+'6.2. sz. mell ÖNK'!C138+'6.3. sz. mell ÖNK'!C137+'6.4. sz. mell ÖNK'!C137</f>
        <v>503473940</v>
      </c>
      <c r="D138" s="810">
        <f>+'6.2. sz. mell ÖNK'!D138+'6.3. sz. mell ÖNK'!D137+'6.4. sz. mell ÖNK'!D137</f>
        <v>502977931</v>
      </c>
      <c r="E138" s="633">
        <f>+'6.2. sz. mell ÖNK'!E138+'6.3. sz. mell ÖNK'!E137+'6.4. sz. mell ÖNK'!E137</f>
        <v>426511859</v>
      </c>
    </row>
    <row r="139" spans="1:11" s="295" customFormat="1" ht="12" customHeight="1" x14ac:dyDescent="0.2">
      <c r="A139" s="503" t="s">
        <v>344</v>
      </c>
      <c r="B139" s="321" t="s">
        <v>444</v>
      </c>
      <c r="C139" s="829"/>
      <c r="D139" s="365"/>
      <c r="E139" s="809">
        <f>+'6.2. sz. mell ÖNK'!E139+'6.3. sz. mell ÖNK'!E138+'6.4. sz. mell ÖNK'!E138</f>
        <v>0</v>
      </c>
    </row>
    <row r="140" spans="1:11" s="295" customFormat="1" ht="12" customHeight="1" thickBot="1" x14ac:dyDescent="0.25">
      <c r="A140" s="512" t="s">
        <v>647</v>
      </c>
      <c r="B140" s="319" t="s">
        <v>445</v>
      </c>
      <c r="C140" s="827">
        <f>+'6.2. sz. mell ÖNK'!C140+'6.3. sz. mell ÖNK'!C139+'6.4. sz. mell ÖNK'!C139</f>
        <v>1032831</v>
      </c>
      <c r="D140" s="833">
        <f>+'6.2. sz. mell ÖNK'!D140+'6.3. sz. mell ÖNK'!D139+'6.4. sz. mell ÖNK'!D139</f>
        <v>1032831</v>
      </c>
      <c r="E140" s="633">
        <f>+'6.2. sz. mell ÖNK'!E140+'6.3. sz. mell ÖNK'!E139+'6.4. sz. mell ÖNK'!E139</f>
        <v>1032831</v>
      </c>
    </row>
    <row r="141" spans="1:11" s="295" customFormat="1" ht="12" customHeight="1" thickBot="1" x14ac:dyDescent="0.25">
      <c r="A141" s="337" t="s">
        <v>13</v>
      </c>
      <c r="B141" s="340" t="s">
        <v>536</v>
      </c>
      <c r="C141" s="831">
        <f>+C142+C143+C144+C145</f>
        <v>0</v>
      </c>
      <c r="D141" s="94">
        <f>+D142+D143+D144+D145</f>
        <v>0</v>
      </c>
      <c r="E141" s="347">
        <f>+'6.2. sz. mell ÖNK'!E141+'6.3. sz. mell ÖNK'!E140+'6.4. sz. mell ÖNK'!E140</f>
        <v>0</v>
      </c>
    </row>
    <row r="142" spans="1:11" s="295" customFormat="1" ht="12" customHeight="1" x14ac:dyDescent="0.2">
      <c r="A142" s="503" t="s">
        <v>129</v>
      </c>
      <c r="B142" s="321" t="s">
        <v>447</v>
      </c>
      <c r="C142" s="838"/>
      <c r="D142" s="366"/>
      <c r="E142" s="633">
        <f>+'6.2. sz. mell ÖNK'!E142+'6.3. sz. mell ÖNK'!E141+'6.4. sz. mell ÖNK'!E141</f>
        <v>0</v>
      </c>
    </row>
    <row r="143" spans="1:11" s="295" customFormat="1" ht="12" customHeight="1" x14ac:dyDescent="0.2">
      <c r="A143" s="503" t="s">
        <v>130</v>
      </c>
      <c r="B143" s="321" t="s">
        <v>448</v>
      </c>
      <c r="C143" s="829"/>
      <c r="D143" s="365"/>
      <c r="E143" s="809">
        <f>+'6.2. sz. mell ÖNK'!E143+'6.3. sz. mell ÖNK'!E142+'6.4. sz. mell ÖNK'!E142</f>
        <v>0</v>
      </c>
    </row>
    <row r="144" spans="1:11" s="295" customFormat="1" ht="12" customHeight="1" x14ac:dyDescent="0.2">
      <c r="A144" s="503" t="s">
        <v>155</v>
      </c>
      <c r="B144" s="321" t="s">
        <v>449</v>
      </c>
      <c r="C144" s="829"/>
      <c r="D144" s="365"/>
      <c r="E144" s="809">
        <f>+'6.2. sz. mell ÖNK'!E144+'6.3. sz. mell ÖNK'!E143+'6.4. sz. mell ÖNK'!E143</f>
        <v>0</v>
      </c>
    </row>
    <row r="145" spans="1:5" ht="12.75" customHeight="1" thickBot="1" x14ac:dyDescent="0.25">
      <c r="A145" s="512" t="s">
        <v>350</v>
      </c>
      <c r="B145" s="319" t="s">
        <v>450</v>
      </c>
      <c r="C145" s="837"/>
      <c r="D145" s="367"/>
      <c r="E145" s="633">
        <f>+'6.2. sz. mell ÖNK'!E145+'6.3. sz. mell ÖNK'!E144+'6.4. sz. mell ÖNK'!E144</f>
        <v>0</v>
      </c>
    </row>
    <row r="146" spans="1:5" ht="12" customHeight="1" thickBot="1" x14ac:dyDescent="0.25">
      <c r="A146" s="337" t="s">
        <v>14</v>
      </c>
      <c r="B146" s="340" t="s">
        <v>451</v>
      </c>
      <c r="C146" s="832">
        <f>+C126+C130+C135+C141</f>
        <v>527386080</v>
      </c>
      <c r="D146" s="314">
        <f>+D126+D130+D135+D141</f>
        <v>526890071</v>
      </c>
      <c r="E146" s="347">
        <f>+'6.2. sz. mell ÖNK'!E146+'6.3. sz. mell ÖNK'!E145+'6.4. sz. mell ÖNK'!E145</f>
        <v>449988999</v>
      </c>
    </row>
    <row r="147" spans="1:5" ht="15" customHeight="1" thickBot="1" x14ac:dyDescent="0.25">
      <c r="A147" s="532" t="s">
        <v>15</v>
      </c>
      <c r="B147" s="839" t="s">
        <v>452</v>
      </c>
      <c r="C147" s="832">
        <f>+C125+C146</f>
        <v>2052659555</v>
      </c>
      <c r="D147" s="314">
        <f>+D125+D146</f>
        <v>2020065456</v>
      </c>
      <c r="E147" s="347">
        <f>+'6.2. sz. mell ÖNK'!E147+'6.3. sz. mell ÖNK'!E146+'6.4. sz. mell ÖNK'!E146</f>
        <v>1115860418</v>
      </c>
    </row>
    <row r="148" spans="1:5" ht="13.5" thickBot="1" x14ac:dyDescent="0.25">
      <c r="A148" s="42"/>
      <c r="B148" s="43"/>
      <c r="C148" s="44"/>
      <c r="D148" s="44"/>
      <c r="E148" s="44"/>
    </row>
    <row r="149" spans="1:5" ht="15" customHeight="1" thickBot="1" x14ac:dyDescent="0.25">
      <c r="A149" s="479" t="s">
        <v>706</v>
      </c>
      <c r="B149" s="480"/>
      <c r="C149" s="107"/>
      <c r="D149" s="108"/>
      <c r="E149" s="105">
        <f>+'6.2. sz. mell ÖNK'!E149+'6.3. sz. mell ÖNK'!E148+'6.4. sz. mell ÖNK'!E148</f>
        <v>12</v>
      </c>
    </row>
    <row r="150" spans="1:5" ht="14.25" customHeight="1" thickBot="1" x14ac:dyDescent="0.25">
      <c r="A150" s="479" t="s">
        <v>705</v>
      </c>
      <c r="B150" s="480"/>
      <c r="C150" s="107"/>
      <c r="D150" s="108"/>
      <c r="E150" s="105">
        <f>+'6.2. sz. mell ÖNK'!E150+'6.3. sz. mell ÖNK'!E149+'6.4. sz. mell ÖNK'!E149</f>
        <v>280</v>
      </c>
    </row>
  </sheetData>
  <sheetProtection formatCells="0"/>
  <mergeCells count="4">
    <mergeCell ref="A7:E7"/>
    <mergeCell ref="A90:E90"/>
    <mergeCell ref="B2:D2"/>
    <mergeCell ref="B3:D3"/>
  </mergeCells>
  <phoneticPr fontId="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8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50"/>
  <sheetViews>
    <sheetView zoomScaleNormal="100" zoomScaleSheetLayoutView="100" workbookViewId="0">
      <selection activeCell="E1" sqref="E1"/>
    </sheetView>
  </sheetViews>
  <sheetFormatPr defaultColWidth="9.33203125" defaultRowHeight="12.75" x14ac:dyDescent="0.2"/>
  <cols>
    <col min="1" max="1" width="14.83203125" style="494" customWidth="1"/>
    <col min="2" max="2" width="64.6640625" style="495" customWidth="1"/>
    <col min="3" max="5" width="17" style="496" customWidth="1"/>
    <col min="6" max="16384" width="9.33203125" style="32"/>
  </cols>
  <sheetData>
    <row r="1" spans="1:5" s="470" customFormat="1" ht="16.5" customHeight="1" thickBot="1" x14ac:dyDescent="0.25">
      <c r="A1" s="469"/>
      <c r="B1" s="471"/>
      <c r="C1" s="516" t="s">
        <v>921</v>
      </c>
      <c r="D1" s="481"/>
      <c r="E1" s="606"/>
    </row>
    <row r="2" spans="1:5" s="517" customFormat="1" ht="15.75" customHeight="1" x14ac:dyDescent="0.2">
      <c r="A2" s="497" t="s">
        <v>51</v>
      </c>
      <c r="B2" s="1016" t="s">
        <v>707</v>
      </c>
      <c r="C2" s="1017"/>
      <c r="D2" s="1018"/>
      <c r="E2" s="490" t="s">
        <v>40</v>
      </c>
    </row>
    <row r="3" spans="1:5" s="517" customFormat="1" ht="24.75" thickBot="1" x14ac:dyDescent="0.25">
      <c r="A3" s="515" t="s">
        <v>531</v>
      </c>
      <c r="B3" s="1019" t="s">
        <v>852</v>
      </c>
      <c r="C3" s="1020"/>
      <c r="D3" s="1021"/>
      <c r="E3" s="465" t="s">
        <v>46</v>
      </c>
    </row>
    <row r="4" spans="1:5" s="518" customFormat="1" ht="15.95" customHeight="1" thickBot="1" x14ac:dyDescent="0.3">
      <c r="A4" s="472"/>
      <c r="B4" s="472"/>
      <c r="C4" s="473"/>
      <c r="D4" s="473"/>
      <c r="E4" s="473" t="s">
        <v>723</v>
      </c>
    </row>
    <row r="5" spans="1:5" ht="24.75" thickBot="1" x14ac:dyDescent="0.25">
      <c r="A5" s="305" t="s">
        <v>146</v>
      </c>
      <c r="B5" s="306" t="s">
        <v>704</v>
      </c>
      <c r="C5" s="91" t="s">
        <v>176</v>
      </c>
      <c r="D5" s="91" t="s">
        <v>181</v>
      </c>
      <c r="E5" s="474" t="s">
        <v>182</v>
      </c>
    </row>
    <row r="6" spans="1:5" s="519" customFormat="1" ht="12.95" customHeight="1" thickBot="1" x14ac:dyDescent="0.25">
      <c r="A6" s="467" t="s">
        <v>399</v>
      </c>
      <c r="B6" s="468" t="s">
        <v>400</v>
      </c>
      <c r="C6" s="468" t="s">
        <v>401</v>
      </c>
      <c r="D6" s="106" t="s">
        <v>402</v>
      </c>
      <c r="E6" s="104" t="s">
        <v>403</v>
      </c>
    </row>
    <row r="7" spans="1:5" s="519" customFormat="1" ht="15.95" customHeight="1" thickBot="1" x14ac:dyDescent="0.25">
      <c r="A7" s="1010" t="s">
        <v>41</v>
      </c>
      <c r="B7" s="1011"/>
      <c r="C7" s="1011"/>
      <c r="D7" s="1011"/>
      <c r="E7" s="1012"/>
    </row>
    <row r="8" spans="1:5" s="519" customFormat="1" ht="12" customHeight="1" thickBot="1" x14ac:dyDescent="0.25">
      <c r="A8" s="337" t="s">
        <v>6</v>
      </c>
      <c r="B8" s="333" t="s">
        <v>293</v>
      </c>
      <c r="C8" s="364">
        <f>SUM(C9:C14)</f>
        <v>540934975</v>
      </c>
      <c r="D8" s="364">
        <f>SUM(D9:D14)</f>
        <v>535822634</v>
      </c>
      <c r="E8" s="347">
        <f>SUM(E9:E14)</f>
        <v>510799151</v>
      </c>
    </row>
    <row r="9" spans="1:5" s="493" customFormat="1" ht="12" customHeight="1" x14ac:dyDescent="0.2">
      <c r="A9" s="503" t="s">
        <v>70</v>
      </c>
      <c r="B9" s="375" t="s">
        <v>294</v>
      </c>
      <c r="C9" s="366">
        <v>202192087</v>
      </c>
      <c r="D9" s="366">
        <v>202192087</v>
      </c>
      <c r="E9" s="349">
        <v>202393021</v>
      </c>
    </row>
    <row r="10" spans="1:5" s="520" customFormat="1" ht="12" customHeight="1" x14ac:dyDescent="0.2">
      <c r="A10" s="504" t="s">
        <v>71</v>
      </c>
      <c r="B10" s="376" t="s">
        <v>295</v>
      </c>
      <c r="C10" s="365">
        <v>106800033</v>
      </c>
      <c r="D10" s="365">
        <v>93732133</v>
      </c>
      <c r="E10" s="348">
        <v>95449517</v>
      </c>
    </row>
    <row r="11" spans="1:5" s="520" customFormat="1" ht="12" customHeight="1" x14ac:dyDescent="0.2">
      <c r="A11" s="504" t="s">
        <v>72</v>
      </c>
      <c r="B11" s="376" t="s">
        <v>296</v>
      </c>
      <c r="C11" s="365">
        <v>183323380</v>
      </c>
      <c r="D11" s="365">
        <v>195159831</v>
      </c>
      <c r="E11" s="348">
        <v>192116521</v>
      </c>
    </row>
    <row r="12" spans="1:5" s="520" customFormat="1" ht="12" customHeight="1" x14ac:dyDescent="0.2">
      <c r="A12" s="504" t="s">
        <v>73</v>
      </c>
      <c r="B12" s="376" t="s">
        <v>297</v>
      </c>
      <c r="C12" s="365">
        <v>8453060</v>
      </c>
      <c r="D12" s="365">
        <v>9988396</v>
      </c>
      <c r="E12" s="348">
        <v>10549614</v>
      </c>
    </row>
    <row r="13" spans="1:5" s="520" customFormat="1" ht="12" customHeight="1" x14ac:dyDescent="0.2">
      <c r="A13" s="504" t="s">
        <v>105</v>
      </c>
      <c r="B13" s="376" t="s">
        <v>298</v>
      </c>
      <c r="C13" s="365">
        <v>40166415</v>
      </c>
      <c r="D13" s="365">
        <v>34039187</v>
      </c>
      <c r="E13" s="348">
        <v>9579478</v>
      </c>
    </row>
    <row r="14" spans="1:5" s="493" customFormat="1" ht="12" customHeight="1" thickBot="1" x14ac:dyDescent="0.25">
      <c r="A14" s="505" t="s">
        <v>74</v>
      </c>
      <c r="B14" s="356" t="s">
        <v>837</v>
      </c>
      <c r="C14" s="367"/>
      <c r="D14" s="367">
        <v>711000</v>
      </c>
      <c r="E14" s="350">
        <v>711000</v>
      </c>
    </row>
    <row r="15" spans="1:5" s="493" customFormat="1" ht="12" customHeight="1" thickBot="1" x14ac:dyDescent="0.25">
      <c r="A15" s="337" t="s">
        <v>7</v>
      </c>
      <c r="B15" s="354" t="s">
        <v>299</v>
      </c>
      <c r="C15" s="364">
        <f>SUM(C16:C20)</f>
        <v>276396027</v>
      </c>
      <c r="D15" s="364">
        <f>SUM(D16:D20)</f>
        <v>269120103</v>
      </c>
      <c r="E15" s="347">
        <f>SUM(E16:E20)</f>
        <v>486364090</v>
      </c>
    </row>
    <row r="16" spans="1:5" s="493" customFormat="1" ht="12" customHeight="1" x14ac:dyDescent="0.2">
      <c r="A16" s="503" t="s">
        <v>76</v>
      </c>
      <c r="B16" s="375" t="s">
        <v>300</v>
      </c>
      <c r="C16" s="366"/>
      <c r="D16" s="366"/>
      <c r="E16" s="349"/>
    </row>
    <row r="17" spans="1:5" s="493" customFormat="1" ht="12" customHeight="1" x14ac:dyDescent="0.2">
      <c r="A17" s="504" t="s">
        <v>77</v>
      </c>
      <c r="B17" s="376" t="s">
        <v>301</v>
      </c>
      <c r="C17" s="365"/>
      <c r="D17" s="365"/>
      <c r="E17" s="348"/>
    </row>
    <row r="18" spans="1:5" s="493" customFormat="1" ht="12" customHeight="1" x14ac:dyDescent="0.2">
      <c r="A18" s="504" t="s">
        <v>78</v>
      </c>
      <c r="B18" s="376" t="s">
        <v>302</v>
      </c>
      <c r="C18" s="365"/>
      <c r="D18" s="365"/>
      <c r="E18" s="348"/>
    </row>
    <row r="19" spans="1:5" s="493" customFormat="1" ht="12" customHeight="1" x14ac:dyDescent="0.2">
      <c r="A19" s="504" t="s">
        <v>79</v>
      </c>
      <c r="B19" s="376" t="s">
        <v>303</v>
      </c>
      <c r="C19" s="365"/>
      <c r="D19" s="365"/>
      <c r="E19" s="348"/>
    </row>
    <row r="20" spans="1:5" s="493" customFormat="1" ht="12" customHeight="1" x14ac:dyDescent="0.2">
      <c r="A20" s="504" t="s">
        <v>80</v>
      </c>
      <c r="B20" s="376" t="s">
        <v>304</v>
      </c>
      <c r="C20" s="365">
        <f>282641139-'6.3. sz. mell ÖNK'!C20</f>
        <v>276396027</v>
      </c>
      <c r="D20" s="365">
        <f>276101550-'6.3. sz. mell ÖNK'!D20</f>
        <v>269120103</v>
      </c>
      <c r="E20" s="348">
        <v>486364090</v>
      </c>
    </row>
    <row r="21" spans="1:5" s="520" customFormat="1" ht="12" customHeight="1" thickBot="1" x14ac:dyDescent="0.25">
      <c r="A21" s="505" t="s">
        <v>87</v>
      </c>
      <c r="B21" s="377" t="s">
        <v>305</v>
      </c>
      <c r="C21" s="367">
        <v>60826054</v>
      </c>
      <c r="D21" s="367">
        <v>21983094</v>
      </c>
      <c r="E21" s="350"/>
    </row>
    <row r="22" spans="1:5" s="520" customFormat="1" ht="12" customHeight="1" thickBot="1" x14ac:dyDescent="0.25">
      <c r="A22" s="337" t="s">
        <v>8</v>
      </c>
      <c r="B22" s="333" t="s">
        <v>306</v>
      </c>
      <c r="C22" s="364">
        <f>SUM(C23:C27)</f>
        <v>319680797</v>
      </c>
      <c r="D22" s="364">
        <f>SUM(D23:D27)</f>
        <v>240517161</v>
      </c>
      <c r="E22" s="347">
        <f>SUM(E23:E27)</f>
        <v>111728581</v>
      </c>
    </row>
    <row r="23" spans="1:5" s="520" customFormat="1" ht="12" customHeight="1" x14ac:dyDescent="0.2">
      <c r="A23" s="503" t="s">
        <v>59</v>
      </c>
      <c r="B23" s="375" t="s">
        <v>307</v>
      </c>
      <c r="C23" s="366"/>
      <c r="D23" s="366">
        <v>161000</v>
      </c>
      <c r="E23" s="349">
        <v>161000</v>
      </c>
    </row>
    <row r="24" spans="1:5" s="493" customFormat="1" ht="12" customHeight="1" x14ac:dyDescent="0.2">
      <c r="A24" s="504" t="s">
        <v>60</v>
      </c>
      <c r="B24" s="376" t="s">
        <v>308</v>
      </c>
      <c r="C24" s="365"/>
      <c r="D24" s="365"/>
      <c r="E24" s="348"/>
    </row>
    <row r="25" spans="1:5" s="520" customFormat="1" ht="12" customHeight="1" x14ac:dyDescent="0.2">
      <c r="A25" s="504" t="s">
        <v>61</v>
      </c>
      <c r="B25" s="376" t="s">
        <v>309</v>
      </c>
      <c r="C25" s="365"/>
      <c r="D25" s="365"/>
      <c r="E25" s="348"/>
    </row>
    <row r="26" spans="1:5" s="520" customFormat="1" ht="12" customHeight="1" x14ac:dyDescent="0.2">
      <c r="A26" s="504" t="s">
        <v>62</v>
      </c>
      <c r="B26" s="376" t="s">
        <v>310</v>
      </c>
      <c r="C26" s="365"/>
      <c r="D26" s="365"/>
      <c r="E26" s="348"/>
    </row>
    <row r="27" spans="1:5" s="520" customFormat="1" ht="12" customHeight="1" x14ac:dyDescent="0.2">
      <c r="A27" s="504" t="s">
        <v>119</v>
      </c>
      <c r="B27" s="376" t="s">
        <v>311</v>
      </c>
      <c r="C27" s="365">
        <v>319680797</v>
      </c>
      <c r="D27" s="365">
        <f>240461060-'6.3. sz. mell ÖNK'!D27</f>
        <v>240356161</v>
      </c>
      <c r="E27" s="348">
        <v>111567581</v>
      </c>
    </row>
    <row r="28" spans="1:5" s="520" customFormat="1" ht="12" customHeight="1" thickBot="1" x14ac:dyDescent="0.25">
      <c r="A28" s="505" t="s">
        <v>120</v>
      </c>
      <c r="B28" s="377" t="s">
        <v>312</v>
      </c>
      <c r="C28" s="367">
        <v>319680797</v>
      </c>
      <c r="D28" s="367">
        <v>236953279</v>
      </c>
      <c r="E28" s="350"/>
    </row>
    <row r="29" spans="1:5" s="520" customFormat="1" ht="12" customHeight="1" thickBot="1" x14ac:dyDescent="0.25">
      <c r="A29" s="337" t="s">
        <v>121</v>
      </c>
      <c r="B29" s="333" t="s">
        <v>697</v>
      </c>
      <c r="C29" s="370">
        <f>SUM(C30:C35)</f>
        <v>105070074</v>
      </c>
      <c r="D29" s="370">
        <f>SUM(D30:D35)</f>
        <v>105070074</v>
      </c>
      <c r="E29" s="383">
        <f>SUM(E30:E35)</f>
        <v>125635711</v>
      </c>
    </row>
    <row r="30" spans="1:5" s="520" customFormat="1" ht="12" customHeight="1" x14ac:dyDescent="0.2">
      <c r="A30" s="503" t="s">
        <v>313</v>
      </c>
      <c r="B30" s="375" t="s">
        <v>817</v>
      </c>
      <c r="C30" s="366">
        <v>14000000</v>
      </c>
      <c r="D30" s="366">
        <v>14000000</v>
      </c>
      <c r="E30" s="349">
        <v>17159897</v>
      </c>
    </row>
    <row r="31" spans="1:5" s="520" customFormat="1" ht="12" customHeight="1" x14ac:dyDescent="0.2">
      <c r="A31" s="504" t="s">
        <v>314</v>
      </c>
      <c r="B31" s="376" t="s">
        <v>701</v>
      </c>
      <c r="C31" s="365"/>
      <c r="D31" s="365"/>
      <c r="E31" s="348"/>
    </row>
    <row r="32" spans="1:5" s="520" customFormat="1" ht="12" customHeight="1" x14ac:dyDescent="0.2">
      <c r="A32" s="504" t="s">
        <v>315</v>
      </c>
      <c r="B32" s="376" t="s">
        <v>702</v>
      </c>
      <c r="C32" s="365">
        <v>76660074</v>
      </c>
      <c r="D32" s="365">
        <v>76660074</v>
      </c>
      <c r="E32" s="348">
        <v>90300538</v>
      </c>
    </row>
    <row r="33" spans="1:5" s="520" customFormat="1" ht="12" customHeight="1" x14ac:dyDescent="0.2">
      <c r="A33" s="504" t="s">
        <v>713</v>
      </c>
      <c r="B33" s="376" t="s">
        <v>816</v>
      </c>
      <c r="C33" s="365"/>
      <c r="D33" s="365"/>
      <c r="E33" s="348"/>
    </row>
    <row r="34" spans="1:5" s="520" customFormat="1" ht="12" customHeight="1" x14ac:dyDescent="0.2">
      <c r="A34" s="504" t="s">
        <v>698</v>
      </c>
      <c r="B34" s="376" t="s">
        <v>712</v>
      </c>
      <c r="C34" s="365">
        <v>13000000</v>
      </c>
      <c r="D34" s="365">
        <v>13000000</v>
      </c>
      <c r="E34" s="348">
        <v>15640159</v>
      </c>
    </row>
    <row r="35" spans="1:5" s="520" customFormat="1" ht="12" customHeight="1" thickBot="1" x14ac:dyDescent="0.25">
      <c r="A35" s="505" t="s">
        <v>700</v>
      </c>
      <c r="B35" s="356" t="s">
        <v>316</v>
      </c>
      <c r="C35" s="367">
        <v>1410000</v>
      </c>
      <c r="D35" s="367">
        <v>1410000</v>
      </c>
      <c r="E35" s="350">
        <v>2535117</v>
      </c>
    </row>
    <row r="36" spans="1:5" s="520" customFormat="1" ht="12" customHeight="1" thickBot="1" x14ac:dyDescent="0.25">
      <c r="A36" s="337" t="s">
        <v>10</v>
      </c>
      <c r="B36" s="333" t="s">
        <v>317</v>
      </c>
      <c r="C36" s="364">
        <f>SUM(C37:C46)</f>
        <v>32576954</v>
      </c>
      <c r="D36" s="364">
        <f>SUM(D37:D46)</f>
        <v>23142729</v>
      </c>
      <c r="E36" s="347">
        <f>SUM(E37:E46)</f>
        <v>23460153</v>
      </c>
    </row>
    <row r="37" spans="1:5" s="520" customFormat="1" ht="12" customHeight="1" x14ac:dyDescent="0.2">
      <c r="A37" s="503" t="s">
        <v>63</v>
      </c>
      <c r="B37" s="375" t="s">
        <v>318</v>
      </c>
      <c r="C37" s="366"/>
      <c r="D37" s="366"/>
      <c r="E37" s="349">
        <v>1594412</v>
      </c>
    </row>
    <row r="38" spans="1:5" s="520" customFormat="1" ht="12" customHeight="1" x14ac:dyDescent="0.2">
      <c r="A38" s="504" t="s">
        <v>64</v>
      </c>
      <c r="B38" s="376" t="s">
        <v>319</v>
      </c>
      <c r="C38" s="365">
        <v>10086055</v>
      </c>
      <c r="D38" s="365">
        <v>10681980</v>
      </c>
      <c r="E38" s="348">
        <v>9484040</v>
      </c>
    </row>
    <row r="39" spans="1:5" s="520" customFormat="1" ht="12" customHeight="1" x14ac:dyDescent="0.2">
      <c r="A39" s="504" t="s">
        <v>65</v>
      </c>
      <c r="B39" s="376" t="s">
        <v>320</v>
      </c>
      <c r="C39" s="365">
        <v>2800000</v>
      </c>
      <c r="D39" s="365">
        <v>2800000</v>
      </c>
      <c r="E39" s="348">
        <v>1828668</v>
      </c>
    </row>
    <row r="40" spans="1:5" s="520" customFormat="1" ht="12" customHeight="1" x14ac:dyDescent="0.2">
      <c r="A40" s="504" t="s">
        <v>123</v>
      </c>
      <c r="B40" s="376" t="s">
        <v>321</v>
      </c>
      <c r="C40" s="365"/>
      <c r="D40" s="365"/>
      <c r="E40" s="348"/>
    </row>
    <row r="41" spans="1:5" s="520" customFormat="1" ht="12" customHeight="1" x14ac:dyDescent="0.2">
      <c r="A41" s="504" t="s">
        <v>124</v>
      </c>
      <c r="B41" s="376" t="s">
        <v>322</v>
      </c>
      <c r="C41" s="365"/>
      <c r="D41" s="365"/>
      <c r="E41" s="348"/>
    </row>
    <row r="42" spans="1:5" s="520" customFormat="1" ht="12" customHeight="1" x14ac:dyDescent="0.2">
      <c r="A42" s="504" t="s">
        <v>125</v>
      </c>
      <c r="B42" s="376" t="s">
        <v>323</v>
      </c>
      <c r="C42" s="365">
        <v>19690899</v>
      </c>
      <c r="D42" s="365">
        <v>3141020</v>
      </c>
      <c r="E42" s="348">
        <v>1597109</v>
      </c>
    </row>
    <row r="43" spans="1:5" s="520" customFormat="1" ht="12" customHeight="1" x14ac:dyDescent="0.2">
      <c r="A43" s="504" t="s">
        <v>126</v>
      </c>
      <c r="B43" s="376" t="s">
        <v>324</v>
      </c>
      <c r="C43" s="365"/>
      <c r="D43" s="365">
        <v>3500000</v>
      </c>
      <c r="E43" s="348">
        <v>4314000</v>
      </c>
    </row>
    <row r="44" spans="1:5" s="520" customFormat="1" ht="12" customHeight="1" x14ac:dyDescent="0.2">
      <c r="A44" s="504" t="s">
        <v>127</v>
      </c>
      <c r="B44" s="376" t="s">
        <v>325</v>
      </c>
      <c r="C44" s="365"/>
      <c r="D44" s="365"/>
      <c r="E44" s="348">
        <v>482</v>
      </c>
    </row>
    <row r="45" spans="1:5" s="520" customFormat="1" ht="12" customHeight="1" x14ac:dyDescent="0.2">
      <c r="A45" s="504" t="s">
        <v>326</v>
      </c>
      <c r="B45" s="376" t="s">
        <v>884</v>
      </c>
      <c r="C45" s="368"/>
      <c r="D45" s="368">
        <v>390400</v>
      </c>
      <c r="E45" s="351">
        <v>681903</v>
      </c>
    </row>
    <row r="46" spans="1:5" s="493" customFormat="1" ht="12" customHeight="1" thickBot="1" x14ac:dyDescent="0.25">
      <c r="A46" s="505" t="s">
        <v>328</v>
      </c>
      <c r="B46" s="377" t="s">
        <v>329</v>
      </c>
      <c r="C46" s="369"/>
      <c r="D46" s="369">
        <v>2629329</v>
      </c>
      <c r="E46" s="352">
        <v>3959539</v>
      </c>
    </row>
    <row r="47" spans="1:5" s="520" customFormat="1" ht="12" customHeight="1" thickBot="1" x14ac:dyDescent="0.25">
      <c r="A47" s="337" t="s">
        <v>11</v>
      </c>
      <c r="B47" s="333" t="s">
        <v>330</v>
      </c>
      <c r="C47" s="364">
        <f>SUM(C48:C52)</f>
        <v>70643198</v>
      </c>
      <c r="D47" s="364">
        <f>SUM(D48:D52)</f>
        <v>68302000</v>
      </c>
      <c r="E47" s="347">
        <f>SUM(E48:E52)</f>
        <v>17468000</v>
      </c>
    </row>
    <row r="48" spans="1:5" s="520" customFormat="1" ht="12" customHeight="1" x14ac:dyDescent="0.2">
      <c r="A48" s="503" t="s">
        <v>66</v>
      </c>
      <c r="B48" s="375" t="s">
        <v>331</v>
      </c>
      <c r="C48" s="385"/>
      <c r="D48" s="385"/>
      <c r="E48" s="353"/>
    </row>
    <row r="49" spans="1:5" s="520" customFormat="1" ht="12" customHeight="1" x14ac:dyDescent="0.2">
      <c r="A49" s="504" t="s">
        <v>67</v>
      </c>
      <c r="B49" s="376" t="s">
        <v>332</v>
      </c>
      <c r="C49" s="368">
        <v>70643198</v>
      </c>
      <c r="D49" s="368">
        <v>68302000</v>
      </c>
      <c r="E49" s="351">
        <v>17444000</v>
      </c>
    </row>
    <row r="50" spans="1:5" s="520" customFormat="1" ht="12" customHeight="1" x14ac:dyDescent="0.2">
      <c r="A50" s="504" t="s">
        <v>333</v>
      </c>
      <c r="B50" s="376" t="s">
        <v>334</v>
      </c>
      <c r="C50" s="368"/>
      <c r="D50" s="368"/>
      <c r="E50" s="351">
        <v>24000</v>
      </c>
    </row>
    <row r="51" spans="1:5" s="520" customFormat="1" ht="12" customHeight="1" x14ac:dyDescent="0.2">
      <c r="A51" s="504" t="s">
        <v>335</v>
      </c>
      <c r="B51" s="376" t="s">
        <v>336</v>
      </c>
      <c r="C51" s="368"/>
      <c r="D51" s="368"/>
      <c r="E51" s="351"/>
    </row>
    <row r="52" spans="1:5" s="520" customFormat="1" ht="12" customHeight="1" thickBot="1" x14ac:dyDescent="0.25">
      <c r="A52" s="505" t="s">
        <v>337</v>
      </c>
      <c r="B52" s="377" t="s">
        <v>338</v>
      </c>
      <c r="C52" s="369"/>
      <c r="D52" s="369"/>
      <c r="E52" s="352"/>
    </row>
    <row r="53" spans="1:5" s="520" customFormat="1" ht="12" customHeight="1" thickBot="1" x14ac:dyDescent="0.25">
      <c r="A53" s="337" t="s">
        <v>128</v>
      </c>
      <c r="B53" s="333" t="s">
        <v>339</v>
      </c>
      <c r="C53" s="364">
        <f>SUM(C54:C56)</f>
        <v>0</v>
      </c>
      <c r="D53" s="364">
        <f>SUM(D54:D56)</f>
        <v>0</v>
      </c>
      <c r="E53" s="347">
        <f>SUM(E54:E56)</f>
        <v>0</v>
      </c>
    </row>
    <row r="54" spans="1:5" s="493" customFormat="1" ht="12" customHeight="1" x14ac:dyDescent="0.2">
      <c r="A54" s="503" t="s">
        <v>68</v>
      </c>
      <c r="B54" s="375" t="s">
        <v>340</v>
      </c>
      <c r="C54" s="366"/>
      <c r="D54" s="366"/>
      <c r="E54" s="349"/>
    </row>
    <row r="55" spans="1:5" s="493" customFormat="1" ht="12" customHeight="1" x14ac:dyDescent="0.2">
      <c r="A55" s="504" t="s">
        <v>69</v>
      </c>
      <c r="B55" s="376" t="s">
        <v>341</v>
      </c>
      <c r="C55" s="365"/>
      <c r="D55" s="365"/>
      <c r="E55" s="348"/>
    </row>
    <row r="56" spans="1:5" s="493" customFormat="1" ht="12" customHeight="1" x14ac:dyDescent="0.2">
      <c r="A56" s="504" t="s">
        <v>342</v>
      </c>
      <c r="B56" s="376" t="s">
        <v>343</v>
      </c>
      <c r="C56" s="365"/>
      <c r="D56" s="365"/>
      <c r="E56" s="348"/>
    </row>
    <row r="57" spans="1:5" s="493" customFormat="1" ht="12" customHeight="1" thickBot="1" x14ac:dyDescent="0.25">
      <c r="A57" s="505" t="s">
        <v>344</v>
      </c>
      <c r="B57" s="377" t="s">
        <v>345</v>
      </c>
      <c r="C57" s="367"/>
      <c r="D57" s="367"/>
      <c r="E57" s="350"/>
    </row>
    <row r="58" spans="1:5" s="520" customFormat="1" ht="12" customHeight="1" thickBot="1" x14ac:dyDescent="0.25">
      <c r="A58" s="337" t="s">
        <v>13</v>
      </c>
      <c r="B58" s="354" t="s">
        <v>346</v>
      </c>
      <c r="C58" s="364">
        <f>SUM(C59:C61)</f>
        <v>1810000</v>
      </c>
      <c r="D58" s="364">
        <f>SUM(D59:D61)</f>
        <v>1810000</v>
      </c>
      <c r="E58" s="347">
        <f>SUM(E59:E61)</f>
        <v>132500</v>
      </c>
    </row>
    <row r="59" spans="1:5" s="520" customFormat="1" ht="12" customHeight="1" x14ac:dyDescent="0.2">
      <c r="A59" s="503" t="s">
        <v>129</v>
      </c>
      <c r="B59" s="375" t="s">
        <v>347</v>
      </c>
      <c r="C59" s="368"/>
      <c r="D59" s="368"/>
      <c r="E59" s="351"/>
    </row>
    <row r="60" spans="1:5" s="520" customFormat="1" ht="12" customHeight="1" x14ac:dyDescent="0.2">
      <c r="A60" s="504" t="s">
        <v>130</v>
      </c>
      <c r="B60" s="376" t="s">
        <v>534</v>
      </c>
      <c r="C60" s="368">
        <v>1810000</v>
      </c>
      <c r="D60" s="368">
        <v>1810000</v>
      </c>
      <c r="E60" s="351"/>
    </row>
    <row r="61" spans="1:5" s="520" customFormat="1" ht="12" customHeight="1" x14ac:dyDescent="0.2">
      <c r="A61" s="504" t="s">
        <v>155</v>
      </c>
      <c r="B61" s="376" t="s">
        <v>349</v>
      </c>
      <c r="C61" s="368"/>
      <c r="D61" s="368"/>
      <c r="E61" s="351">
        <v>132500</v>
      </c>
    </row>
    <row r="62" spans="1:5" s="520" customFormat="1" ht="12" customHeight="1" thickBot="1" x14ac:dyDescent="0.25">
      <c r="A62" s="505" t="s">
        <v>350</v>
      </c>
      <c r="B62" s="377" t="s">
        <v>351</v>
      </c>
      <c r="C62" s="368"/>
      <c r="D62" s="368"/>
      <c r="E62" s="351"/>
    </row>
    <row r="63" spans="1:5" s="520" customFormat="1" ht="12" customHeight="1" thickBot="1" x14ac:dyDescent="0.25">
      <c r="A63" s="337" t="s">
        <v>14</v>
      </c>
      <c r="B63" s="333" t="s">
        <v>352</v>
      </c>
      <c r="C63" s="370">
        <f>+C8+C15+C22+C29+C36+C47+C53+C58</f>
        <v>1347112025</v>
      </c>
      <c r="D63" s="370">
        <f>+D8+D15+D22+D29+D36+D47+D53+D58</f>
        <v>1243784701</v>
      </c>
      <c r="E63" s="383">
        <f>+E8+E15+E22+E29+E36+E47+E53+E58</f>
        <v>1275588186</v>
      </c>
    </row>
    <row r="64" spans="1:5" s="520" customFormat="1" ht="12" customHeight="1" thickBot="1" x14ac:dyDescent="0.2">
      <c r="A64" s="506" t="s">
        <v>532</v>
      </c>
      <c r="B64" s="354" t="s">
        <v>354</v>
      </c>
      <c r="C64" s="364">
        <f>SUM(C65:C67)</f>
        <v>16400000</v>
      </c>
      <c r="D64" s="364">
        <f>SUM(D65:D67)</f>
        <v>16400000</v>
      </c>
      <c r="E64" s="347">
        <f>SUM(E65:E67)</f>
        <v>16400000</v>
      </c>
    </row>
    <row r="65" spans="1:5" s="520" customFormat="1" ht="12" customHeight="1" x14ac:dyDescent="0.2">
      <c r="A65" s="503" t="s">
        <v>355</v>
      </c>
      <c r="B65" s="375" t="s">
        <v>356</v>
      </c>
      <c r="C65" s="368">
        <v>16400000</v>
      </c>
      <c r="D65" s="368">
        <v>16400000</v>
      </c>
      <c r="E65" s="351">
        <v>16400000</v>
      </c>
    </row>
    <row r="66" spans="1:5" s="520" customFormat="1" ht="12" customHeight="1" x14ac:dyDescent="0.2">
      <c r="A66" s="504" t="s">
        <v>357</v>
      </c>
      <c r="B66" s="376" t="s">
        <v>358</v>
      </c>
      <c r="C66" s="368"/>
      <c r="D66" s="368"/>
      <c r="E66" s="351"/>
    </row>
    <row r="67" spans="1:5" s="520" customFormat="1" ht="12" customHeight="1" thickBot="1" x14ac:dyDescent="0.25">
      <c r="A67" s="505" t="s">
        <v>359</v>
      </c>
      <c r="B67" s="499" t="s">
        <v>360</v>
      </c>
      <c r="C67" s="368"/>
      <c r="D67" s="368"/>
      <c r="E67" s="351"/>
    </row>
    <row r="68" spans="1:5" s="520" customFormat="1" ht="12" customHeight="1" thickBot="1" x14ac:dyDescent="0.2">
      <c r="A68" s="506" t="s">
        <v>361</v>
      </c>
      <c r="B68" s="354" t="s">
        <v>362</v>
      </c>
      <c r="C68" s="364">
        <f>SUM(C69:C72)</f>
        <v>0</v>
      </c>
      <c r="D68" s="364">
        <f>SUM(D69:D72)</f>
        <v>0</v>
      </c>
      <c r="E68" s="347">
        <f>SUM(E69:E72)</f>
        <v>0</v>
      </c>
    </row>
    <row r="69" spans="1:5" s="520" customFormat="1" ht="12" customHeight="1" x14ac:dyDescent="0.2">
      <c r="A69" s="503" t="s">
        <v>106</v>
      </c>
      <c r="B69" s="375" t="s">
        <v>363</v>
      </c>
      <c r="C69" s="368"/>
      <c r="D69" s="368"/>
      <c r="E69" s="351"/>
    </row>
    <row r="70" spans="1:5" s="520" customFormat="1" ht="12" customHeight="1" x14ac:dyDescent="0.2">
      <c r="A70" s="504" t="s">
        <v>107</v>
      </c>
      <c r="B70" s="376" t="s">
        <v>364</v>
      </c>
      <c r="C70" s="368"/>
      <c r="D70" s="368"/>
      <c r="E70" s="351"/>
    </row>
    <row r="71" spans="1:5" s="520" customFormat="1" ht="12" customHeight="1" x14ac:dyDescent="0.2">
      <c r="A71" s="504" t="s">
        <v>365</v>
      </c>
      <c r="B71" s="376" t="s">
        <v>366</v>
      </c>
      <c r="C71" s="368"/>
      <c r="D71" s="368"/>
      <c r="E71" s="351"/>
    </row>
    <row r="72" spans="1:5" s="520" customFormat="1" ht="12" customHeight="1" thickBot="1" x14ac:dyDescent="0.25">
      <c r="A72" s="505" t="s">
        <v>367</v>
      </c>
      <c r="B72" s="377" t="s">
        <v>368</v>
      </c>
      <c r="C72" s="368"/>
      <c r="D72" s="368"/>
      <c r="E72" s="351"/>
    </row>
    <row r="73" spans="1:5" s="520" customFormat="1" ht="12" customHeight="1" thickBot="1" x14ac:dyDescent="0.2">
      <c r="A73" s="506" t="s">
        <v>369</v>
      </c>
      <c r="B73" s="354" t="s">
        <v>370</v>
      </c>
      <c r="C73" s="364">
        <f>SUM(C74:C75)</f>
        <v>679547492</v>
      </c>
      <c r="D73" s="364">
        <f>SUM(D74:D75)</f>
        <v>749439483</v>
      </c>
      <c r="E73" s="347">
        <f>SUM(E74:E75)</f>
        <v>749439483</v>
      </c>
    </row>
    <row r="74" spans="1:5" s="520" customFormat="1" ht="12" customHeight="1" x14ac:dyDescent="0.2">
      <c r="A74" s="503" t="s">
        <v>371</v>
      </c>
      <c r="B74" s="375" t="s">
        <v>372</v>
      </c>
      <c r="C74" s="368">
        <v>679547492</v>
      </c>
      <c r="D74" s="368">
        <v>749439483</v>
      </c>
      <c r="E74" s="351">
        <v>749439483</v>
      </c>
    </row>
    <row r="75" spans="1:5" s="520" customFormat="1" ht="12" customHeight="1" thickBot="1" x14ac:dyDescent="0.25">
      <c r="A75" s="505" t="s">
        <v>373</v>
      </c>
      <c r="B75" s="377" t="s">
        <v>374</v>
      </c>
      <c r="C75" s="368"/>
      <c r="D75" s="368"/>
      <c r="E75" s="351"/>
    </row>
    <row r="76" spans="1:5" s="520" customFormat="1" ht="12" customHeight="1" thickBot="1" x14ac:dyDescent="0.2">
      <c r="A76" s="506" t="s">
        <v>375</v>
      </c>
      <c r="B76" s="354" t="s">
        <v>376</v>
      </c>
      <c r="C76" s="364">
        <f>SUM(C77:C79)</f>
        <v>0</v>
      </c>
      <c r="D76" s="364">
        <f>SUM(D77:D79)</f>
        <v>0</v>
      </c>
      <c r="E76" s="347">
        <f>SUM(E77:E79)</f>
        <v>17448337</v>
      </c>
    </row>
    <row r="77" spans="1:5" s="520" customFormat="1" ht="12" customHeight="1" x14ac:dyDescent="0.2">
      <c r="A77" s="503" t="s">
        <v>377</v>
      </c>
      <c r="B77" s="375" t="s">
        <v>378</v>
      </c>
      <c r="C77" s="368"/>
      <c r="D77" s="368"/>
      <c r="E77" s="351">
        <v>17448337</v>
      </c>
    </row>
    <row r="78" spans="1:5" s="520" customFormat="1" ht="12" customHeight="1" x14ac:dyDescent="0.2">
      <c r="A78" s="504" t="s">
        <v>379</v>
      </c>
      <c r="B78" s="376" t="s">
        <v>380</v>
      </c>
      <c r="C78" s="368"/>
      <c r="D78" s="368"/>
      <c r="E78" s="351"/>
    </row>
    <row r="79" spans="1:5" s="520" customFormat="1" ht="12" customHeight="1" thickBot="1" x14ac:dyDescent="0.25">
      <c r="A79" s="505" t="s">
        <v>381</v>
      </c>
      <c r="B79" s="377" t="s">
        <v>382</v>
      </c>
      <c r="C79" s="368"/>
      <c r="D79" s="368"/>
      <c r="E79" s="351"/>
    </row>
    <row r="80" spans="1:5" s="520" customFormat="1" ht="12" customHeight="1" thickBot="1" x14ac:dyDescent="0.2">
      <c r="A80" s="506" t="s">
        <v>383</v>
      </c>
      <c r="B80" s="354" t="s">
        <v>384</v>
      </c>
      <c r="C80" s="364">
        <f>SUM(C81:C84)</f>
        <v>0</v>
      </c>
      <c r="D80" s="364">
        <f>SUM(D81:D84)</f>
        <v>0</v>
      </c>
      <c r="E80" s="347">
        <f>SUM(E81:E84)</f>
        <v>0</v>
      </c>
    </row>
    <row r="81" spans="1:5" s="520" customFormat="1" ht="12" customHeight="1" x14ac:dyDescent="0.2">
      <c r="A81" s="507" t="s">
        <v>385</v>
      </c>
      <c r="B81" s="375" t="s">
        <v>386</v>
      </c>
      <c r="C81" s="368"/>
      <c r="D81" s="368"/>
      <c r="E81" s="351"/>
    </row>
    <row r="82" spans="1:5" s="520" customFormat="1" ht="12" customHeight="1" x14ac:dyDescent="0.2">
      <c r="A82" s="508" t="s">
        <v>387</v>
      </c>
      <c r="B82" s="376" t="s">
        <v>388</v>
      </c>
      <c r="C82" s="368"/>
      <c r="D82" s="368"/>
      <c r="E82" s="351"/>
    </row>
    <row r="83" spans="1:5" s="520" customFormat="1" ht="12" customHeight="1" x14ac:dyDescent="0.2">
      <c r="A83" s="508" t="s">
        <v>389</v>
      </c>
      <c r="B83" s="376" t="s">
        <v>390</v>
      </c>
      <c r="C83" s="368"/>
      <c r="D83" s="368"/>
      <c r="E83" s="351"/>
    </row>
    <row r="84" spans="1:5" s="520" customFormat="1" ht="12" customHeight="1" thickBot="1" x14ac:dyDescent="0.25">
      <c r="A84" s="509" t="s">
        <v>391</v>
      </c>
      <c r="B84" s="377" t="s">
        <v>392</v>
      </c>
      <c r="C84" s="368"/>
      <c r="D84" s="368"/>
      <c r="E84" s="351"/>
    </row>
    <row r="85" spans="1:5" s="520" customFormat="1" ht="12" customHeight="1" thickBot="1" x14ac:dyDescent="0.2">
      <c r="A85" s="506" t="s">
        <v>393</v>
      </c>
      <c r="B85" s="354" t="s">
        <v>394</v>
      </c>
      <c r="C85" s="389"/>
      <c r="D85" s="389"/>
      <c r="E85" s="390"/>
    </row>
    <row r="86" spans="1:5" s="520" customFormat="1" ht="12" customHeight="1" thickBot="1" x14ac:dyDescent="0.2">
      <c r="A86" s="506" t="s">
        <v>395</v>
      </c>
      <c r="B86" s="500" t="s">
        <v>396</v>
      </c>
      <c r="C86" s="370">
        <f>+C64+C68+C73+C76+C80+C85</f>
        <v>695947492</v>
      </c>
      <c r="D86" s="370">
        <f>+D64+D68+D73+D76+D80+D85</f>
        <v>765839483</v>
      </c>
      <c r="E86" s="383">
        <f>+E64+E68+E73+E76+E80+E85</f>
        <v>783287820</v>
      </c>
    </row>
    <row r="87" spans="1:5" s="520" customFormat="1" ht="12" customHeight="1" thickBot="1" x14ac:dyDescent="0.2">
      <c r="A87" s="510" t="s">
        <v>397</v>
      </c>
      <c r="B87" s="501" t="s">
        <v>533</v>
      </c>
      <c r="C87" s="370">
        <f>+C63+C86</f>
        <v>2043059517</v>
      </c>
      <c r="D87" s="370">
        <f>+D63+D86</f>
        <v>2009624184</v>
      </c>
      <c r="E87" s="383">
        <f>+E63+E86</f>
        <v>2058876006</v>
      </c>
    </row>
    <row r="88" spans="1:5" s="520" customFormat="1" ht="15" customHeight="1" x14ac:dyDescent="0.2">
      <c r="A88" s="475"/>
      <c r="B88" s="476"/>
      <c r="C88" s="491"/>
      <c r="D88" s="491"/>
      <c r="E88" s="491"/>
    </row>
    <row r="89" spans="1:5" ht="13.5" thickBot="1" x14ac:dyDescent="0.25">
      <c r="A89" s="477"/>
      <c r="B89" s="478"/>
      <c r="C89" s="492"/>
      <c r="D89" s="492"/>
      <c r="E89" s="492"/>
    </row>
    <row r="90" spans="1:5" s="519" customFormat="1" ht="16.5" customHeight="1" thickBot="1" x14ac:dyDescent="0.25">
      <c r="A90" s="1010" t="s">
        <v>42</v>
      </c>
      <c r="B90" s="1011"/>
      <c r="C90" s="1011"/>
      <c r="D90" s="1011"/>
      <c r="E90" s="1012"/>
    </row>
    <row r="91" spans="1:5" s="295" customFormat="1" ht="12" customHeight="1" thickBot="1" x14ac:dyDescent="0.25">
      <c r="A91" s="498" t="s">
        <v>6</v>
      </c>
      <c r="B91" s="336" t="s">
        <v>405</v>
      </c>
      <c r="C91" s="482">
        <f>+C92+C93+C94+C96+C97</f>
        <v>590081389</v>
      </c>
      <c r="D91" s="482">
        <f>+D92+D93+D94+D96+D97</f>
        <v>604523281</v>
      </c>
      <c r="E91" s="482">
        <f>+E92+E93+E94+E96+E97</f>
        <v>455952667</v>
      </c>
    </row>
    <row r="92" spans="1:5" ht="12" customHeight="1" x14ac:dyDescent="0.2">
      <c r="A92" s="511" t="s">
        <v>70</v>
      </c>
      <c r="B92" s="322" t="s">
        <v>36</v>
      </c>
      <c r="C92" s="483">
        <v>212716401</v>
      </c>
      <c r="D92" s="483">
        <v>227737292</v>
      </c>
      <c r="E92" s="483">
        <v>191980128</v>
      </c>
    </row>
    <row r="93" spans="1:5" ht="12" customHeight="1" x14ac:dyDescent="0.2">
      <c r="A93" s="504" t="s">
        <v>71</v>
      </c>
      <c r="B93" s="320" t="s">
        <v>131</v>
      </c>
      <c r="C93" s="484">
        <v>26972829</v>
      </c>
      <c r="D93" s="484">
        <v>30092078</v>
      </c>
      <c r="E93" s="484">
        <v>24033859</v>
      </c>
    </row>
    <row r="94" spans="1:5" ht="12" customHeight="1" x14ac:dyDescent="0.2">
      <c r="A94" s="504" t="s">
        <v>72</v>
      </c>
      <c r="B94" s="320" t="s">
        <v>98</v>
      </c>
      <c r="C94" s="486">
        <v>301812159</v>
      </c>
      <c r="D94" s="486">
        <v>297784354</v>
      </c>
      <c r="E94" s="486">
        <v>196949986</v>
      </c>
    </row>
    <row r="95" spans="1:5" ht="12" customHeight="1" x14ac:dyDescent="0.2">
      <c r="A95" s="504"/>
      <c r="B95" s="883" t="s">
        <v>827</v>
      </c>
      <c r="C95" s="486">
        <v>2200000</v>
      </c>
      <c r="D95" s="486">
        <v>2200000</v>
      </c>
      <c r="E95" s="486"/>
    </row>
    <row r="96" spans="1:5" ht="12" customHeight="1" x14ac:dyDescent="0.2">
      <c r="A96" s="504" t="s">
        <v>73</v>
      </c>
      <c r="B96" s="323" t="s">
        <v>132</v>
      </c>
      <c r="C96" s="486">
        <v>21950000</v>
      </c>
      <c r="D96" s="486">
        <v>21950000</v>
      </c>
      <c r="E96" s="486">
        <v>16537467</v>
      </c>
    </row>
    <row r="97" spans="1:5" ht="12" customHeight="1" x14ac:dyDescent="0.2">
      <c r="A97" s="504" t="s">
        <v>82</v>
      </c>
      <c r="B97" s="331" t="s">
        <v>133</v>
      </c>
      <c r="C97" s="486">
        <f>SUM(C98:C107)</f>
        <v>26630000</v>
      </c>
      <c r="D97" s="486">
        <f>SUM(D98:D107)</f>
        <v>26959557</v>
      </c>
      <c r="E97" s="486">
        <f>SUM(E98:E107)</f>
        <v>26451227</v>
      </c>
    </row>
    <row r="98" spans="1:5" ht="12" customHeight="1" x14ac:dyDescent="0.2">
      <c r="A98" s="504" t="s">
        <v>74</v>
      </c>
      <c r="B98" s="320" t="s">
        <v>406</v>
      </c>
      <c r="C98" s="486"/>
      <c r="D98" s="486">
        <v>129557</v>
      </c>
      <c r="E98" s="486">
        <v>129557</v>
      </c>
    </row>
    <row r="99" spans="1:5" ht="12" customHeight="1" x14ac:dyDescent="0.2">
      <c r="A99" s="504" t="s">
        <v>75</v>
      </c>
      <c r="B99" s="343" t="s">
        <v>407</v>
      </c>
      <c r="C99" s="486"/>
      <c r="D99" s="486"/>
      <c r="E99" s="486"/>
    </row>
    <row r="100" spans="1:5" ht="12" customHeight="1" x14ac:dyDescent="0.2">
      <c r="A100" s="504" t="s">
        <v>83</v>
      </c>
      <c r="B100" s="344" t="s">
        <v>408</v>
      </c>
      <c r="C100" s="486"/>
      <c r="D100" s="486"/>
      <c r="E100" s="486"/>
    </row>
    <row r="101" spans="1:5" ht="12" customHeight="1" x14ac:dyDescent="0.2">
      <c r="A101" s="504" t="s">
        <v>84</v>
      </c>
      <c r="B101" s="344" t="s">
        <v>409</v>
      </c>
      <c r="C101" s="486"/>
      <c r="D101" s="486"/>
      <c r="E101" s="486"/>
    </row>
    <row r="102" spans="1:5" ht="12" customHeight="1" x14ac:dyDescent="0.2">
      <c r="A102" s="504" t="s">
        <v>85</v>
      </c>
      <c r="B102" s="343" t="s">
        <v>410</v>
      </c>
      <c r="C102" s="486">
        <v>1600000</v>
      </c>
      <c r="D102" s="486">
        <v>1600000</v>
      </c>
      <c r="E102" s="486">
        <v>1381670</v>
      </c>
    </row>
    <row r="103" spans="1:5" ht="12" customHeight="1" x14ac:dyDescent="0.2">
      <c r="A103" s="504" t="s">
        <v>86</v>
      </c>
      <c r="B103" s="343" t="s">
        <v>411</v>
      </c>
      <c r="C103" s="486"/>
      <c r="D103" s="486"/>
      <c r="E103" s="486"/>
    </row>
    <row r="104" spans="1:5" ht="12" customHeight="1" x14ac:dyDescent="0.2">
      <c r="A104" s="504" t="s">
        <v>88</v>
      </c>
      <c r="B104" s="344" t="s">
        <v>412</v>
      </c>
      <c r="C104" s="486"/>
      <c r="D104" s="486"/>
      <c r="E104" s="486"/>
    </row>
    <row r="105" spans="1:5" ht="12" customHeight="1" x14ac:dyDescent="0.2">
      <c r="A105" s="512" t="s">
        <v>134</v>
      </c>
      <c r="B105" s="345" t="s">
        <v>413</v>
      </c>
      <c r="C105" s="486"/>
      <c r="D105" s="486"/>
      <c r="E105" s="486"/>
    </row>
    <row r="106" spans="1:5" ht="12" customHeight="1" x14ac:dyDescent="0.2">
      <c r="A106" s="504" t="s">
        <v>414</v>
      </c>
      <c r="B106" s="345" t="s">
        <v>415</v>
      </c>
      <c r="C106" s="486"/>
      <c r="D106" s="486"/>
      <c r="E106" s="486"/>
    </row>
    <row r="107" spans="1:5" s="295" customFormat="1" ht="12" customHeight="1" thickBot="1" x14ac:dyDescent="0.25">
      <c r="A107" s="513" t="s">
        <v>416</v>
      </c>
      <c r="B107" s="346" t="s">
        <v>417</v>
      </c>
      <c r="C107" s="488">
        <v>25030000</v>
      </c>
      <c r="D107" s="488">
        <v>25230000</v>
      </c>
      <c r="E107" s="488">
        <v>24940000</v>
      </c>
    </row>
    <row r="108" spans="1:5" ht="12" customHeight="1" thickBot="1" x14ac:dyDescent="0.25">
      <c r="A108" s="337" t="s">
        <v>7</v>
      </c>
      <c r="B108" s="335" t="s">
        <v>418</v>
      </c>
      <c r="C108" s="358">
        <f>+C109+C111+C113</f>
        <v>855068457</v>
      </c>
      <c r="D108" s="358">
        <f>+D109+D111+D113</f>
        <v>787303590</v>
      </c>
      <c r="E108" s="358">
        <f>+E109+E111+E113</f>
        <v>202075448</v>
      </c>
    </row>
    <row r="109" spans="1:5" ht="12" customHeight="1" x14ac:dyDescent="0.2">
      <c r="A109" s="503" t="s">
        <v>76</v>
      </c>
      <c r="B109" s="320" t="s">
        <v>153</v>
      </c>
      <c r="C109" s="485">
        <v>840490158</v>
      </c>
      <c r="D109" s="485">
        <v>768448239</v>
      </c>
      <c r="E109" s="485">
        <v>183926117</v>
      </c>
    </row>
    <row r="110" spans="1:5" ht="12" customHeight="1" x14ac:dyDescent="0.2">
      <c r="A110" s="503" t="s">
        <v>77</v>
      </c>
      <c r="B110" s="324" t="s">
        <v>419</v>
      </c>
      <c r="C110" s="485"/>
      <c r="D110" s="485"/>
      <c r="E110" s="485"/>
    </row>
    <row r="111" spans="1:5" ht="12" customHeight="1" x14ac:dyDescent="0.2">
      <c r="A111" s="503" t="s">
        <v>78</v>
      </c>
      <c r="B111" s="324" t="s">
        <v>135</v>
      </c>
      <c r="C111" s="484">
        <v>10509250</v>
      </c>
      <c r="D111" s="484">
        <v>14786302</v>
      </c>
      <c r="E111" s="484">
        <v>14080282</v>
      </c>
    </row>
    <row r="112" spans="1:5" ht="12" customHeight="1" x14ac:dyDescent="0.2">
      <c r="A112" s="503" t="s">
        <v>79</v>
      </c>
      <c r="B112" s="324" t="s">
        <v>420</v>
      </c>
      <c r="C112" s="348"/>
      <c r="D112" s="348"/>
      <c r="E112" s="348"/>
    </row>
    <row r="113" spans="1:5" ht="12" customHeight="1" x14ac:dyDescent="0.2">
      <c r="A113" s="503" t="s">
        <v>80</v>
      </c>
      <c r="B113" s="356" t="s">
        <v>156</v>
      </c>
      <c r="C113" s="348">
        <f>SUM(C114:C121)</f>
        <v>4069049</v>
      </c>
      <c r="D113" s="348">
        <f t="shared" ref="D113:E113" si="0">SUM(D114:D121)</f>
        <v>4069049</v>
      </c>
      <c r="E113" s="348">
        <f t="shared" si="0"/>
        <v>4069049</v>
      </c>
    </row>
    <row r="114" spans="1:5" ht="12" customHeight="1" x14ac:dyDescent="0.2">
      <c r="A114" s="503" t="s">
        <v>87</v>
      </c>
      <c r="B114" s="355" t="s">
        <v>421</v>
      </c>
      <c r="C114" s="348"/>
      <c r="D114" s="348"/>
      <c r="E114" s="348"/>
    </row>
    <row r="115" spans="1:5" ht="12" customHeight="1" x14ac:dyDescent="0.2">
      <c r="A115" s="503" t="s">
        <v>89</v>
      </c>
      <c r="B115" s="371" t="s">
        <v>422</v>
      </c>
      <c r="C115" s="348"/>
      <c r="D115" s="348"/>
      <c r="E115" s="348"/>
    </row>
    <row r="116" spans="1:5" ht="12" customHeight="1" x14ac:dyDescent="0.2">
      <c r="A116" s="503" t="s">
        <v>136</v>
      </c>
      <c r="B116" s="344" t="s">
        <v>409</v>
      </c>
      <c r="C116" s="348"/>
      <c r="D116" s="348"/>
      <c r="E116" s="348"/>
    </row>
    <row r="117" spans="1:5" ht="12" customHeight="1" x14ac:dyDescent="0.2">
      <c r="A117" s="503" t="s">
        <v>137</v>
      </c>
      <c r="B117" s="344" t="s">
        <v>423</v>
      </c>
      <c r="C117" s="348"/>
      <c r="D117" s="348"/>
      <c r="E117" s="348"/>
    </row>
    <row r="118" spans="1:5" ht="12" customHeight="1" x14ac:dyDescent="0.2">
      <c r="A118" s="503" t="s">
        <v>138</v>
      </c>
      <c r="B118" s="344" t="s">
        <v>424</v>
      </c>
      <c r="C118" s="348"/>
      <c r="D118" s="348"/>
      <c r="E118" s="348"/>
    </row>
    <row r="119" spans="1:5" ht="12" customHeight="1" x14ac:dyDescent="0.2">
      <c r="A119" s="503" t="s">
        <v>425</v>
      </c>
      <c r="B119" s="344" t="s">
        <v>412</v>
      </c>
      <c r="C119" s="348"/>
      <c r="D119" s="348"/>
      <c r="E119" s="348"/>
    </row>
    <row r="120" spans="1:5" ht="12" customHeight="1" x14ac:dyDescent="0.2">
      <c r="A120" s="503" t="s">
        <v>426</v>
      </c>
      <c r="B120" s="344" t="s">
        <v>427</v>
      </c>
      <c r="C120" s="348"/>
      <c r="D120" s="348"/>
      <c r="E120" s="348"/>
    </row>
    <row r="121" spans="1:5" ht="12" customHeight="1" thickBot="1" x14ac:dyDescent="0.25">
      <c r="A121" s="512" t="s">
        <v>428</v>
      </c>
      <c r="B121" s="344" t="s">
        <v>429</v>
      </c>
      <c r="C121" s="350">
        <v>4069049</v>
      </c>
      <c r="D121" s="350">
        <v>4069049</v>
      </c>
      <c r="E121" s="350">
        <v>4069049</v>
      </c>
    </row>
    <row r="122" spans="1:5" ht="12" customHeight="1" thickBot="1" x14ac:dyDescent="0.25">
      <c r="A122" s="337" t="s">
        <v>8</v>
      </c>
      <c r="B122" s="340" t="s">
        <v>430</v>
      </c>
      <c r="C122" s="358">
        <f>+C123+C124</f>
        <v>70523591</v>
      </c>
      <c r="D122" s="358">
        <f>+D123+D124</f>
        <v>90907242</v>
      </c>
      <c r="E122" s="358">
        <f>+E123+E124</f>
        <v>0</v>
      </c>
    </row>
    <row r="123" spans="1:5" ht="12" customHeight="1" x14ac:dyDescent="0.2">
      <c r="A123" s="503" t="s">
        <v>59</v>
      </c>
      <c r="B123" s="321" t="s">
        <v>44</v>
      </c>
      <c r="C123" s="485"/>
      <c r="D123" s="485"/>
      <c r="E123" s="485"/>
    </row>
    <row r="124" spans="1:5" ht="12" customHeight="1" thickBot="1" x14ac:dyDescent="0.25">
      <c r="A124" s="505" t="s">
        <v>60</v>
      </c>
      <c r="B124" s="324" t="s">
        <v>45</v>
      </c>
      <c r="C124" s="486">
        <v>70523591</v>
      </c>
      <c r="D124" s="486">
        <v>90907242</v>
      </c>
      <c r="E124" s="486"/>
    </row>
    <row r="125" spans="1:5" ht="12" customHeight="1" thickBot="1" x14ac:dyDescent="0.25">
      <c r="A125" s="337" t="s">
        <v>9</v>
      </c>
      <c r="B125" s="340" t="s">
        <v>431</v>
      </c>
      <c r="C125" s="358">
        <f>+C91+C108+C122</f>
        <v>1515673437</v>
      </c>
      <c r="D125" s="358">
        <f>+D91+D108+D122</f>
        <v>1482734113</v>
      </c>
      <c r="E125" s="358">
        <f>+E91+E108+E122</f>
        <v>658028115</v>
      </c>
    </row>
    <row r="126" spans="1:5" ht="12" customHeight="1" thickBot="1" x14ac:dyDescent="0.25">
      <c r="A126" s="337" t="s">
        <v>10</v>
      </c>
      <c r="B126" s="340" t="s">
        <v>535</v>
      </c>
      <c r="C126" s="358">
        <f>+C127+C128+C129</f>
        <v>4272000</v>
      </c>
      <c r="D126" s="358">
        <f>+D127+D128+D129</f>
        <v>4272000</v>
      </c>
      <c r="E126" s="358">
        <f>+E127+E128+E129</f>
        <v>3837000</v>
      </c>
    </row>
    <row r="127" spans="1:5" ht="12" customHeight="1" x14ac:dyDescent="0.2">
      <c r="A127" s="503" t="s">
        <v>63</v>
      </c>
      <c r="B127" s="321" t="s">
        <v>433</v>
      </c>
      <c r="C127" s="348">
        <v>4272000</v>
      </c>
      <c r="D127" s="348">
        <v>4272000</v>
      </c>
      <c r="E127" s="348">
        <v>3837000</v>
      </c>
    </row>
    <row r="128" spans="1:5" ht="12" customHeight="1" x14ac:dyDescent="0.2">
      <c r="A128" s="503" t="s">
        <v>64</v>
      </c>
      <c r="B128" s="321" t="s">
        <v>434</v>
      </c>
      <c r="C128" s="348"/>
      <c r="D128" s="348"/>
      <c r="E128" s="348"/>
    </row>
    <row r="129" spans="1:11" ht="12" customHeight="1" thickBot="1" x14ac:dyDescent="0.25">
      <c r="A129" s="512" t="s">
        <v>65</v>
      </c>
      <c r="B129" s="319" t="s">
        <v>435</v>
      </c>
      <c r="C129" s="348"/>
      <c r="D129" s="348"/>
      <c r="E129" s="348"/>
    </row>
    <row r="130" spans="1:11" ht="12" customHeight="1" thickBot="1" x14ac:dyDescent="0.25">
      <c r="A130" s="337" t="s">
        <v>11</v>
      </c>
      <c r="B130" s="340" t="s">
        <v>436</v>
      </c>
      <c r="C130" s="358">
        <f>+C131+C132+C133+C134</f>
        <v>0</v>
      </c>
      <c r="D130" s="358">
        <f>+D131+D132+D133+D134</f>
        <v>0</v>
      </c>
      <c r="E130" s="358">
        <f>+E131+E132+E133+E134</f>
        <v>0</v>
      </c>
    </row>
    <row r="131" spans="1:11" ht="12" customHeight="1" x14ac:dyDescent="0.2">
      <c r="A131" s="503" t="s">
        <v>66</v>
      </c>
      <c r="B131" s="321" t="s">
        <v>437</v>
      </c>
      <c r="C131" s="348"/>
      <c r="D131" s="348"/>
      <c r="E131" s="348"/>
    </row>
    <row r="132" spans="1:11" ht="12" customHeight="1" x14ac:dyDescent="0.2">
      <c r="A132" s="503" t="s">
        <v>67</v>
      </c>
      <c r="B132" s="321" t="s">
        <v>438</v>
      </c>
      <c r="C132" s="348"/>
      <c r="D132" s="348"/>
      <c r="E132" s="348"/>
    </row>
    <row r="133" spans="1:11" ht="12" customHeight="1" x14ac:dyDescent="0.2">
      <c r="A133" s="503" t="s">
        <v>333</v>
      </c>
      <c r="B133" s="321" t="s">
        <v>439</v>
      </c>
      <c r="C133" s="348"/>
      <c r="D133" s="348"/>
      <c r="E133" s="348"/>
    </row>
    <row r="134" spans="1:11" s="295" customFormat="1" ht="12" customHeight="1" thickBot="1" x14ac:dyDescent="0.25">
      <c r="A134" s="512" t="s">
        <v>335</v>
      </c>
      <c r="B134" s="319" t="s">
        <v>440</v>
      </c>
      <c r="C134" s="348"/>
      <c r="D134" s="348"/>
      <c r="E134" s="348"/>
    </row>
    <row r="135" spans="1:11" ht="13.5" thickBot="1" x14ac:dyDescent="0.25">
      <c r="A135" s="337" t="s">
        <v>12</v>
      </c>
      <c r="B135" s="340" t="s">
        <v>649</v>
      </c>
      <c r="C135" s="487">
        <f>+C136+C137+C139+C140+C138</f>
        <v>523114080</v>
      </c>
      <c r="D135" s="487">
        <f>+D136+D137+D139+D140+D138</f>
        <v>522618071</v>
      </c>
      <c r="E135" s="487">
        <f>+E136+E137+E139+E140+E138</f>
        <v>446151999</v>
      </c>
      <c r="K135" s="466"/>
    </row>
    <row r="136" spans="1:11" x14ac:dyDescent="0.2">
      <c r="A136" s="503" t="s">
        <v>68</v>
      </c>
      <c r="B136" s="321" t="s">
        <v>442</v>
      </c>
      <c r="C136" s="348"/>
      <c r="D136" s="348"/>
      <c r="E136" s="348"/>
    </row>
    <row r="137" spans="1:11" ht="12" customHeight="1" x14ac:dyDescent="0.2">
      <c r="A137" s="503" t="s">
        <v>69</v>
      </c>
      <c r="B137" s="321" t="s">
        <v>443</v>
      </c>
      <c r="C137" s="348">
        <v>18607309</v>
      </c>
      <c r="D137" s="348">
        <v>18607309</v>
      </c>
      <c r="E137" s="348">
        <v>18607309</v>
      </c>
    </row>
    <row r="138" spans="1:11" ht="12" customHeight="1" x14ac:dyDescent="0.2">
      <c r="A138" s="503" t="s">
        <v>342</v>
      </c>
      <c r="B138" s="321" t="s">
        <v>648</v>
      </c>
      <c r="C138" s="348">
        <v>503473940</v>
      </c>
      <c r="D138" s="348">
        <v>502977931</v>
      </c>
      <c r="E138" s="348">
        <v>426511859</v>
      </c>
    </row>
    <row r="139" spans="1:11" s="295" customFormat="1" ht="12" customHeight="1" x14ac:dyDescent="0.2">
      <c r="A139" s="503" t="s">
        <v>344</v>
      </c>
      <c r="B139" s="321" t="s">
        <v>444</v>
      </c>
      <c r="C139" s="348"/>
      <c r="D139" s="348"/>
      <c r="E139" s="348"/>
    </row>
    <row r="140" spans="1:11" s="295" customFormat="1" ht="12" customHeight="1" thickBot="1" x14ac:dyDescent="0.25">
      <c r="A140" s="512" t="s">
        <v>647</v>
      </c>
      <c r="B140" s="319" t="s">
        <v>445</v>
      </c>
      <c r="C140" s="348">
        <v>1032831</v>
      </c>
      <c r="D140" s="348">
        <v>1032831</v>
      </c>
      <c r="E140" s="348">
        <v>1032831</v>
      </c>
    </row>
    <row r="141" spans="1:11" s="295" customFormat="1" ht="12" customHeight="1" thickBot="1" x14ac:dyDescent="0.25">
      <c r="A141" s="337" t="s">
        <v>13</v>
      </c>
      <c r="B141" s="340" t="s">
        <v>536</v>
      </c>
      <c r="C141" s="489">
        <f>+C142+C143+C144+C145</f>
        <v>0</v>
      </c>
      <c r="D141" s="489">
        <f>+D142+D143+D144+D145</f>
        <v>0</v>
      </c>
      <c r="E141" s="489">
        <f>+E142+E143+E144+E145</f>
        <v>0</v>
      </c>
    </row>
    <row r="142" spans="1:11" s="295" customFormat="1" ht="12" customHeight="1" x14ac:dyDescent="0.2">
      <c r="A142" s="503" t="s">
        <v>129</v>
      </c>
      <c r="B142" s="321" t="s">
        <v>447</v>
      </c>
      <c r="C142" s="348"/>
      <c r="D142" s="348"/>
      <c r="E142" s="348"/>
    </row>
    <row r="143" spans="1:11" s="295" customFormat="1" ht="12" customHeight="1" x14ac:dyDescent="0.2">
      <c r="A143" s="503" t="s">
        <v>130</v>
      </c>
      <c r="B143" s="321" t="s">
        <v>448</v>
      </c>
      <c r="C143" s="348"/>
      <c r="D143" s="348"/>
      <c r="E143" s="348"/>
    </row>
    <row r="144" spans="1:11" s="295" customFormat="1" ht="12" customHeight="1" x14ac:dyDescent="0.2">
      <c r="A144" s="503" t="s">
        <v>155</v>
      </c>
      <c r="B144" s="321" t="s">
        <v>449</v>
      </c>
      <c r="C144" s="348"/>
      <c r="D144" s="348"/>
      <c r="E144" s="348"/>
    </row>
    <row r="145" spans="1:5" ht="12.75" customHeight="1" thickBot="1" x14ac:dyDescent="0.25">
      <c r="A145" s="503" t="s">
        <v>350</v>
      </c>
      <c r="B145" s="321" t="s">
        <v>450</v>
      </c>
      <c r="C145" s="348"/>
      <c r="D145" s="348"/>
      <c r="E145" s="348"/>
    </row>
    <row r="146" spans="1:5" ht="12" customHeight="1" thickBot="1" x14ac:dyDescent="0.25">
      <c r="A146" s="337" t="s">
        <v>14</v>
      </c>
      <c r="B146" s="340" t="s">
        <v>451</v>
      </c>
      <c r="C146" s="502">
        <f>+C126+C130+C135+C141</f>
        <v>527386080</v>
      </c>
      <c r="D146" s="502">
        <f>+D126+D130+D135+D141</f>
        <v>526890071</v>
      </c>
      <c r="E146" s="502">
        <f>+E126+E130+E135+E141</f>
        <v>449988999</v>
      </c>
    </row>
    <row r="147" spans="1:5" ht="15" customHeight="1" thickBot="1" x14ac:dyDescent="0.25">
      <c r="A147" s="514" t="s">
        <v>15</v>
      </c>
      <c r="B147" s="360" t="s">
        <v>452</v>
      </c>
      <c r="C147" s="502">
        <f>+C125+C146</f>
        <v>2043059517</v>
      </c>
      <c r="D147" s="502">
        <f>+D125+D146</f>
        <v>2009624184</v>
      </c>
      <c r="E147" s="502">
        <f>+E125+E146</f>
        <v>1108017114</v>
      </c>
    </row>
    <row r="148" spans="1:5" ht="13.5" thickBot="1" x14ac:dyDescent="0.25">
      <c r="A148" s="42"/>
      <c r="B148" s="43"/>
      <c r="C148" s="44"/>
      <c r="D148" s="44"/>
      <c r="E148" s="44"/>
    </row>
    <row r="149" spans="1:5" ht="15" customHeight="1" thickBot="1" x14ac:dyDescent="0.25">
      <c r="A149" s="624" t="s">
        <v>706</v>
      </c>
      <c r="B149" s="625"/>
      <c r="C149" s="107"/>
      <c r="D149" s="108"/>
      <c r="E149" s="105">
        <v>12</v>
      </c>
    </row>
    <row r="150" spans="1:5" ht="14.25" customHeight="1" thickBot="1" x14ac:dyDescent="0.25">
      <c r="A150" s="626" t="s">
        <v>705</v>
      </c>
      <c r="B150" s="627"/>
      <c r="C150" s="107"/>
      <c r="D150" s="108"/>
      <c r="E150" s="105">
        <v>280</v>
      </c>
    </row>
  </sheetData>
  <sheetProtection formatCells="0"/>
  <mergeCells count="4">
    <mergeCell ref="B2:D2"/>
    <mergeCell ref="B3:D3"/>
    <mergeCell ref="A7:E7"/>
    <mergeCell ref="A90:E90"/>
  </mergeCells>
  <phoneticPr fontId="27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87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49"/>
  <sheetViews>
    <sheetView zoomScaleNormal="100" zoomScaleSheetLayoutView="100" workbookViewId="0">
      <selection activeCell="B3" sqref="B3:D3"/>
    </sheetView>
  </sheetViews>
  <sheetFormatPr defaultColWidth="9.33203125" defaultRowHeight="12.75" x14ac:dyDescent="0.2"/>
  <cols>
    <col min="1" max="1" width="14.83203125" style="494" customWidth="1"/>
    <col min="2" max="2" width="65.33203125" style="495" customWidth="1"/>
    <col min="3" max="5" width="17" style="496" customWidth="1"/>
    <col min="6" max="16384" width="9.33203125" style="32"/>
  </cols>
  <sheetData>
    <row r="1" spans="1:5" s="470" customFormat="1" ht="16.5" customHeight="1" thickBot="1" x14ac:dyDescent="0.25">
      <c r="A1" s="469"/>
      <c r="B1" s="471"/>
      <c r="C1" s="516"/>
      <c r="D1" s="481"/>
      <c r="E1" s="516" t="s">
        <v>922</v>
      </c>
    </row>
    <row r="2" spans="1:5" s="517" customFormat="1" ht="15.75" customHeight="1" x14ac:dyDescent="0.2">
      <c r="A2" s="497" t="s">
        <v>51</v>
      </c>
      <c r="B2" s="1016" t="s">
        <v>707</v>
      </c>
      <c r="C2" s="1017"/>
      <c r="D2" s="1018"/>
      <c r="E2" s="490" t="s">
        <v>40</v>
      </c>
    </row>
    <row r="3" spans="1:5" s="517" customFormat="1" ht="24.75" thickBot="1" x14ac:dyDescent="0.25">
      <c r="A3" s="515" t="s">
        <v>531</v>
      </c>
      <c r="B3" s="1019" t="s">
        <v>853</v>
      </c>
      <c r="C3" s="1020"/>
      <c r="D3" s="1021"/>
      <c r="E3" s="465" t="s">
        <v>47</v>
      </c>
    </row>
    <row r="4" spans="1:5" s="518" customFormat="1" ht="15.95" customHeight="1" thickBot="1" x14ac:dyDescent="0.3">
      <c r="A4" s="472"/>
      <c r="B4" s="472"/>
      <c r="C4" s="473"/>
      <c r="D4" s="473"/>
      <c r="E4" s="473" t="s">
        <v>723</v>
      </c>
    </row>
    <row r="5" spans="1:5" ht="24.75" thickBot="1" x14ac:dyDescent="0.25">
      <c r="A5" s="305" t="s">
        <v>146</v>
      </c>
      <c r="B5" s="306" t="s">
        <v>704</v>
      </c>
      <c r="C5" s="91" t="s">
        <v>176</v>
      </c>
      <c r="D5" s="91" t="s">
        <v>181</v>
      </c>
      <c r="E5" s="474" t="s">
        <v>182</v>
      </c>
    </row>
    <row r="6" spans="1:5" s="519" customFormat="1" ht="12.95" customHeight="1" thickBot="1" x14ac:dyDescent="0.25">
      <c r="A6" s="467" t="s">
        <v>399</v>
      </c>
      <c r="B6" s="468" t="s">
        <v>400</v>
      </c>
      <c r="C6" s="468" t="s">
        <v>401</v>
      </c>
      <c r="D6" s="106" t="s">
        <v>402</v>
      </c>
      <c r="E6" s="104" t="s">
        <v>403</v>
      </c>
    </row>
    <row r="7" spans="1:5" s="519" customFormat="1" ht="15.95" customHeight="1" thickBot="1" x14ac:dyDescent="0.25">
      <c r="A7" s="1010" t="s">
        <v>41</v>
      </c>
      <c r="B7" s="1011"/>
      <c r="C7" s="1011"/>
      <c r="D7" s="1011"/>
      <c r="E7" s="1012"/>
    </row>
    <row r="8" spans="1:5" s="519" customFormat="1" ht="12" customHeight="1" thickBot="1" x14ac:dyDescent="0.25">
      <c r="A8" s="337" t="s">
        <v>6</v>
      </c>
      <c r="B8" s="333" t="s">
        <v>293</v>
      </c>
      <c r="C8" s="364">
        <f>SUM(C9:C14)</f>
        <v>0</v>
      </c>
      <c r="D8" s="364">
        <f>SUM(D9:D14)</f>
        <v>0</v>
      </c>
      <c r="E8" s="347">
        <f>SUM(E9:E14)</f>
        <v>0</v>
      </c>
    </row>
    <row r="9" spans="1:5" s="493" customFormat="1" ht="12" customHeight="1" x14ac:dyDescent="0.2">
      <c r="A9" s="503" t="s">
        <v>70</v>
      </c>
      <c r="B9" s="375" t="s">
        <v>294</v>
      </c>
      <c r="C9" s="366"/>
      <c r="D9" s="366"/>
      <c r="E9" s="349"/>
    </row>
    <row r="10" spans="1:5" s="520" customFormat="1" ht="12" customHeight="1" x14ac:dyDescent="0.2">
      <c r="A10" s="504" t="s">
        <v>71</v>
      </c>
      <c r="B10" s="376" t="s">
        <v>295</v>
      </c>
      <c r="C10" s="365"/>
      <c r="D10" s="365"/>
      <c r="E10" s="348"/>
    </row>
    <row r="11" spans="1:5" s="520" customFormat="1" ht="12" customHeight="1" x14ac:dyDescent="0.2">
      <c r="A11" s="504" t="s">
        <v>72</v>
      </c>
      <c r="B11" s="376" t="s">
        <v>296</v>
      </c>
      <c r="C11" s="365"/>
      <c r="D11" s="365"/>
      <c r="E11" s="348"/>
    </row>
    <row r="12" spans="1:5" s="520" customFormat="1" ht="12" customHeight="1" x14ac:dyDescent="0.2">
      <c r="A12" s="504" t="s">
        <v>73</v>
      </c>
      <c r="B12" s="376" t="s">
        <v>297</v>
      </c>
      <c r="C12" s="365"/>
      <c r="D12" s="365"/>
      <c r="E12" s="348"/>
    </row>
    <row r="13" spans="1:5" s="520" customFormat="1" ht="12" customHeight="1" x14ac:dyDescent="0.2">
      <c r="A13" s="504" t="s">
        <v>105</v>
      </c>
      <c r="B13" s="376" t="s">
        <v>298</v>
      </c>
      <c r="C13" s="365"/>
      <c r="D13" s="365"/>
      <c r="E13" s="348"/>
    </row>
    <row r="14" spans="1:5" s="493" customFormat="1" ht="12" customHeight="1" thickBot="1" x14ac:dyDescent="0.25">
      <c r="A14" s="505" t="s">
        <v>74</v>
      </c>
      <c r="B14" s="356" t="s">
        <v>837</v>
      </c>
      <c r="C14" s="367"/>
      <c r="D14" s="367"/>
      <c r="E14" s="350"/>
    </row>
    <row r="15" spans="1:5" s="493" customFormat="1" ht="12" customHeight="1" thickBot="1" x14ac:dyDescent="0.25">
      <c r="A15" s="337" t="s">
        <v>7</v>
      </c>
      <c r="B15" s="354" t="s">
        <v>299</v>
      </c>
      <c r="C15" s="364">
        <f>SUM(C16:C20)</f>
        <v>6245112</v>
      </c>
      <c r="D15" s="364">
        <f>SUM(D16:D20)</f>
        <v>6981447</v>
      </c>
      <c r="E15" s="347">
        <f>SUM(E16:E20)</f>
        <v>6981450</v>
      </c>
    </row>
    <row r="16" spans="1:5" s="493" customFormat="1" ht="12" customHeight="1" x14ac:dyDescent="0.2">
      <c r="A16" s="503" t="s">
        <v>76</v>
      </c>
      <c r="B16" s="375" t="s">
        <v>300</v>
      </c>
      <c r="C16" s="366"/>
      <c r="D16" s="366"/>
      <c r="E16" s="349"/>
    </row>
    <row r="17" spans="1:5" s="493" customFormat="1" ht="12" customHeight="1" x14ac:dyDescent="0.2">
      <c r="A17" s="504" t="s">
        <v>77</v>
      </c>
      <c r="B17" s="376" t="s">
        <v>301</v>
      </c>
      <c r="C17" s="365"/>
      <c r="D17" s="365"/>
      <c r="E17" s="348"/>
    </row>
    <row r="18" spans="1:5" s="493" customFormat="1" ht="12" customHeight="1" x14ac:dyDescent="0.2">
      <c r="A18" s="504" t="s">
        <v>78</v>
      </c>
      <c r="B18" s="376" t="s">
        <v>302</v>
      </c>
      <c r="C18" s="365"/>
      <c r="D18" s="365"/>
      <c r="E18" s="348"/>
    </row>
    <row r="19" spans="1:5" s="493" customFormat="1" ht="12" customHeight="1" x14ac:dyDescent="0.2">
      <c r="A19" s="504" t="s">
        <v>79</v>
      </c>
      <c r="B19" s="376" t="s">
        <v>303</v>
      </c>
      <c r="C19" s="365"/>
      <c r="D19" s="365"/>
      <c r="E19" s="348"/>
    </row>
    <row r="20" spans="1:5" s="493" customFormat="1" ht="12" customHeight="1" x14ac:dyDescent="0.2">
      <c r="A20" s="504" t="s">
        <v>80</v>
      </c>
      <c r="B20" s="376" t="s">
        <v>304</v>
      </c>
      <c r="C20" s="365">
        <v>6245112</v>
      </c>
      <c r="D20" s="365">
        <v>6981447</v>
      </c>
      <c r="E20" s="348">
        <v>6981450</v>
      </c>
    </row>
    <row r="21" spans="1:5" s="520" customFormat="1" ht="12" customHeight="1" thickBot="1" x14ac:dyDescent="0.25">
      <c r="A21" s="505" t="s">
        <v>87</v>
      </c>
      <c r="B21" s="377" t="s">
        <v>305</v>
      </c>
      <c r="C21" s="367"/>
      <c r="D21" s="367"/>
      <c r="E21" s="350"/>
    </row>
    <row r="22" spans="1:5" s="520" customFormat="1" ht="12" customHeight="1" thickBot="1" x14ac:dyDescent="0.25">
      <c r="A22" s="337" t="s">
        <v>8</v>
      </c>
      <c r="B22" s="333" t="s">
        <v>306</v>
      </c>
      <c r="C22" s="364">
        <f>SUM(C23:C27)</f>
        <v>0</v>
      </c>
      <c r="D22" s="364">
        <f>SUM(D23:D27)</f>
        <v>104899</v>
      </c>
      <c r="E22" s="347">
        <f>SUM(E23:E27)</f>
        <v>104899</v>
      </c>
    </row>
    <row r="23" spans="1:5" s="520" customFormat="1" ht="12" customHeight="1" x14ac:dyDescent="0.2">
      <c r="A23" s="503" t="s">
        <v>59</v>
      </c>
      <c r="B23" s="375" t="s">
        <v>307</v>
      </c>
      <c r="C23" s="366"/>
      <c r="D23" s="366"/>
      <c r="E23" s="349"/>
    </row>
    <row r="24" spans="1:5" s="493" customFormat="1" ht="12" customHeight="1" x14ac:dyDescent="0.2">
      <c r="A24" s="504" t="s">
        <v>60</v>
      </c>
      <c r="B24" s="376" t="s">
        <v>308</v>
      </c>
      <c r="C24" s="365"/>
      <c r="D24" s="365"/>
      <c r="E24" s="348"/>
    </row>
    <row r="25" spans="1:5" s="520" customFormat="1" ht="12" customHeight="1" x14ac:dyDescent="0.2">
      <c r="A25" s="504" t="s">
        <v>61</v>
      </c>
      <c r="B25" s="376" t="s">
        <v>309</v>
      </c>
      <c r="C25" s="365"/>
      <c r="D25" s="365"/>
      <c r="E25" s="348"/>
    </row>
    <row r="26" spans="1:5" s="520" customFormat="1" ht="12" customHeight="1" x14ac:dyDescent="0.2">
      <c r="A26" s="504" t="s">
        <v>62</v>
      </c>
      <c r="B26" s="376" t="s">
        <v>310</v>
      </c>
      <c r="C26" s="365"/>
      <c r="D26" s="365"/>
      <c r="E26" s="348"/>
    </row>
    <row r="27" spans="1:5" s="520" customFormat="1" ht="12" customHeight="1" x14ac:dyDescent="0.2">
      <c r="A27" s="504" t="s">
        <v>119</v>
      </c>
      <c r="B27" s="376" t="s">
        <v>311</v>
      </c>
      <c r="C27" s="365"/>
      <c r="D27" s="365">
        <v>104899</v>
      </c>
      <c r="E27" s="348">
        <v>104899</v>
      </c>
    </row>
    <row r="28" spans="1:5" s="520" customFormat="1" ht="12" customHeight="1" thickBot="1" x14ac:dyDescent="0.25">
      <c r="A28" s="505" t="s">
        <v>120</v>
      </c>
      <c r="B28" s="377" t="s">
        <v>312</v>
      </c>
      <c r="C28" s="367"/>
      <c r="D28" s="367"/>
      <c r="E28" s="350"/>
    </row>
    <row r="29" spans="1:5" s="520" customFormat="1" ht="12" customHeight="1" thickBot="1" x14ac:dyDescent="0.25">
      <c r="A29" s="337" t="s">
        <v>121</v>
      </c>
      <c r="B29" s="333" t="s">
        <v>697</v>
      </c>
      <c r="C29" s="370">
        <f>SUM(C30:C35)</f>
        <v>3354926</v>
      </c>
      <c r="D29" s="370">
        <f>SUM(D30:D35)</f>
        <v>3354926</v>
      </c>
      <c r="E29" s="383">
        <f>SUM(E30:E35)</f>
        <v>0</v>
      </c>
    </row>
    <row r="30" spans="1:5" s="520" customFormat="1" ht="12" customHeight="1" x14ac:dyDescent="0.2">
      <c r="A30" s="503" t="s">
        <v>313</v>
      </c>
      <c r="B30" s="375" t="s">
        <v>817</v>
      </c>
      <c r="C30" s="366"/>
      <c r="D30" s="366"/>
      <c r="E30" s="349"/>
    </row>
    <row r="31" spans="1:5" s="520" customFormat="1" ht="12" customHeight="1" x14ac:dyDescent="0.2">
      <c r="A31" s="504" t="s">
        <v>314</v>
      </c>
      <c r="B31" s="376" t="s">
        <v>701</v>
      </c>
      <c r="C31" s="365"/>
      <c r="D31" s="365"/>
      <c r="E31" s="348"/>
    </row>
    <row r="32" spans="1:5" s="520" customFormat="1" ht="12" customHeight="1" x14ac:dyDescent="0.2">
      <c r="A32" s="504" t="s">
        <v>315</v>
      </c>
      <c r="B32" s="376" t="s">
        <v>702</v>
      </c>
      <c r="C32" s="365">
        <v>3354926</v>
      </c>
      <c r="D32" s="365">
        <v>3354926</v>
      </c>
      <c r="E32" s="348"/>
    </row>
    <row r="33" spans="1:5" s="520" customFormat="1" ht="12" customHeight="1" x14ac:dyDescent="0.2">
      <c r="A33" s="504" t="s">
        <v>698</v>
      </c>
      <c r="B33" s="376" t="s">
        <v>816</v>
      </c>
      <c r="C33" s="365"/>
      <c r="D33" s="365"/>
      <c r="E33" s="348"/>
    </row>
    <row r="34" spans="1:5" s="520" customFormat="1" ht="12" customHeight="1" x14ac:dyDescent="0.2">
      <c r="A34" s="504" t="s">
        <v>699</v>
      </c>
      <c r="B34" s="376" t="s">
        <v>712</v>
      </c>
      <c r="C34" s="365"/>
      <c r="D34" s="365"/>
      <c r="E34" s="348"/>
    </row>
    <row r="35" spans="1:5" s="520" customFormat="1" ht="12" customHeight="1" thickBot="1" x14ac:dyDescent="0.25">
      <c r="A35" s="505" t="s">
        <v>700</v>
      </c>
      <c r="B35" s="356" t="s">
        <v>316</v>
      </c>
      <c r="C35" s="367"/>
      <c r="D35" s="367"/>
      <c r="E35" s="350"/>
    </row>
    <row r="36" spans="1:5" s="520" customFormat="1" ht="12" customHeight="1" thickBot="1" x14ac:dyDescent="0.25">
      <c r="A36" s="337" t="s">
        <v>10</v>
      </c>
      <c r="B36" s="333" t="s">
        <v>317</v>
      </c>
      <c r="C36" s="364">
        <f>SUM(C37:C46)</f>
        <v>0</v>
      </c>
      <c r="D36" s="364">
        <f>SUM(D37:D46)</f>
        <v>0</v>
      </c>
      <c r="E36" s="347">
        <f>SUM(E37:E46)</f>
        <v>0</v>
      </c>
    </row>
    <row r="37" spans="1:5" s="520" customFormat="1" ht="12" customHeight="1" x14ac:dyDescent="0.2">
      <c r="A37" s="503" t="s">
        <v>63</v>
      </c>
      <c r="B37" s="375" t="s">
        <v>318</v>
      </c>
      <c r="C37" s="366"/>
      <c r="D37" s="366"/>
      <c r="E37" s="349"/>
    </row>
    <row r="38" spans="1:5" s="520" customFormat="1" ht="12" customHeight="1" x14ac:dyDescent="0.2">
      <c r="A38" s="504" t="s">
        <v>64</v>
      </c>
      <c r="B38" s="376" t="s">
        <v>319</v>
      </c>
      <c r="C38" s="365"/>
      <c r="D38" s="365"/>
      <c r="E38" s="348"/>
    </row>
    <row r="39" spans="1:5" s="520" customFormat="1" ht="12" customHeight="1" x14ac:dyDescent="0.2">
      <c r="A39" s="504" t="s">
        <v>65</v>
      </c>
      <c r="B39" s="376" t="s">
        <v>320</v>
      </c>
      <c r="C39" s="365"/>
      <c r="D39" s="365"/>
      <c r="E39" s="348"/>
    </row>
    <row r="40" spans="1:5" s="520" customFormat="1" ht="12" customHeight="1" x14ac:dyDescent="0.2">
      <c r="A40" s="504" t="s">
        <v>123</v>
      </c>
      <c r="B40" s="376" t="s">
        <v>321</v>
      </c>
      <c r="C40" s="365"/>
      <c r="D40" s="365"/>
      <c r="E40" s="348"/>
    </row>
    <row r="41" spans="1:5" s="520" customFormat="1" ht="12" customHeight="1" x14ac:dyDescent="0.2">
      <c r="A41" s="504" t="s">
        <v>124</v>
      </c>
      <c r="B41" s="376" t="s">
        <v>322</v>
      </c>
      <c r="C41" s="365"/>
      <c r="D41" s="365"/>
      <c r="E41" s="348"/>
    </row>
    <row r="42" spans="1:5" s="520" customFormat="1" ht="12" customHeight="1" x14ac:dyDescent="0.2">
      <c r="A42" s="504" t="s">
        <v>125</v>
      </c>
      <c r="B42" s="376" t="s">
        <v>323</v>
      </c>
      <c r="C42" s="365"/>
      <c r="D42" s="365"/>
      <c r="E42" s="348"/>
    </row>
    <row r="43" spans="1:5" s="520" customFormat="1" ht="12" customHeight="1" x14ac:dyDescent="0.2">
      <c r="A43" s="504" t="s">
        <v>126</v>
      </c>
      <c r="B43" s="376" t="s">
        <v>324</v>
      </c>
      <c r="C43" s="365"/>
      <c r="D43" s="365"/>
      <c r="E43" s="348"/>
    </row>
    <row r="44" spans="1:5" s="520" customFormat="1" ht="12" customHeight="1" x14ac:dyDescent="0.2">
      <c r="A44" s="504" t="s">
        <v>127</v>
      </c>
      <c r="B44" s="376" t="s">
        <v>325</v>
      </c>
      <c r="C44" s="365"/>
      <c r="D44" s="365"/>
      <c r="E44" s="348"/>
    </row>
    <row r="45" spans="1:5" s="520" customFormat="1" ht="12" customHeight="1" x14ac:dyDescent="0.2">
      <c r="A45" s="504" t="s">
        <v>326</v>
      </c>
      <c r="B45" s="376" t="s">
        <v>327</v>
      </c>
      <c r="C45" s="368"/>
      <c r="D45" s="368"/>
      <c r="E45" s="351"/>
    </row>
    <row r="46" spans="1:5" s="493" customFormat="1" ht="12" customHeight="1" thickBot="1" x14ac:dyDescent="0.25">
      <c r="A46" s="505" t="s">
        <v>328</v>
      </c>
      <c r="B46" s="377" t="s">
        <v>329</v>
      </c>
      <c r="C46" s="369"/>
      <c r="D46" s="369"/>
      <c r="E46" s="352"/>
    </row>
    <row r="47" spans="1:5" s="520" customFormat="1" ht="12" customHeight="1" thickBot="1" x14ac:dyDescent="0.25">
      <c r="A47" s="337" t="s">
        <v>11</v>
      </c>
      <c r="B47" s="333" t="s">
        <v>330</v>
      </c>
      <c r="C47" s="364">
        <f>SUM(C48:C52)</f>
        <v>0</v>
      </c>
      <c r="D47" s="364">
        <f>SUM(D48:D52)</f>
        <v>0</v>
      </c>
      <c r="E47" s="347">
        <f>SUM(E48:E52)</f>
        <v>0</v>
      </c>
    </row>
    <row r="48" spans="1:5" s="520" customFormat="1" ht="12" customHeight="1" x14ac:dyDescent="0.2">
      <c r="A48" s="503" t="s">
        <v>66</v>
      </c>
      <c r="B48" s="375" t="s">
        <v>331</v>
      </c>
      <c r="C48" s="385"/>
      <c r="D48" s="385"/>
      <c r="E48" s="353"/>
    </row>
    <row r="49" spans="1:5" s="520" customFormat="1" ht="12" customHeight="1" x14ac:dyDescent="0.2">
      <c r="A49" s="504" t="s">
        <v>67</v>
      </c>
      <c r="B49" s="376" t="s">
        <v>332</v>
      </c>
      <c r="C49" s="368"/>
      <c r="D49" s="368"/>
      <c r="E49" s="351"/>
    </row>
    <row r="50" spans="1:5" s="520" customFormat="1" ht="12" customHeight="1" x14ac:dyDescent="0.2">
      <c r="A50" s="504" t="s">
        <v>333</v>
      </c>
      <c r="B50" s="376" t="s">
        <v>334</v>
      </c>
      <c r="C50" s="368"/>
      <c r="D50" s="368"/>
      <c r="E50" s="351"/>
    </row>
    <row r="51" spans="1:5" s="520" customFormat="1" ht="12" customHeight="1" x14ac:dyDescent="0.2">
      <c r="A51" s="504" t="s">
        <v>335</v>
      </c>
      <c r="B51" s="376" t="s">
        <v>336</v>
      </c>
      <c r="C51" s="368"/>
      <c r="D51" s="368"/>
      <c r="E51" s="351"/>
    </row>
    <row r="52" spans="1:5" s="520" customFormat="1" ht="12" customHeight="1" thickBot="1" x14ac:dyDescent="0.25">
      <c r="A52" s="505" t="s">
        <v>337</v>
      </c>
      <c r="B52" s="377" t="s">
        <v>338</v>
      </c>
      <c r="C52" s="369"/>
      <c r="D52" s="369"/>
      <c r="E52" s="352"/>
    </row>
    <row r="53" spans="1:5" s="520" customFormat="1" ht="12" customHeight="1" thickBot="1" x14ac:dyDescent="0.25">
      <c r="A53" s="337" t="s">
        <v>128</v>
      </c>
      <c r="B53" s="333" t="s">
        <v>339</v>
      </c>
      <c r="C53" s="364">
        <f>SUM(C54:C56)</f>
        <v>0</v>
      </c>
      <c r="D53" s="364">
        <f>SUM(D54:D56)</f>
        <v>0</v>
      </c>
      <c r="E53" s="347">
        <f>SUM(E54:E56)</f>
        <v>0</v>
      </c>
    </row>
    <row r="54" spans="1:5" s="493" customFormat="1" ht="12" customHeight="1" x14ac:dyDescent="0.2">
      <c r="A54" s="503" t="s">
        <v>68</v>
      </c>
      <c r="B54" s="375" t="s">
        <v>340</v>
      </c>
      <c r="C54" s="366"/>
      <c r="D54" s="366"/>
      <c r="E54" s="349"/>
    </row>
    <row r="55" spans="1:5" s="493" customFormat="1" ht="12" customHeight="1" x14ac:dyDescent="0.2">
      <c r="A55" s="504" t="s">
        <v>69</v>
      </c>
      <c r="B55" s="376" t="s">
        <v>341</v>
      </c>
      <c r="C55" s="365"/>
      <c r="D55" s="365"/>
      <c r="E55" s="348"/>
    </row>
    <row r="56" spans="1:5" s="493" customFormat="1" ht="12" customHeight="1" x14ac:dyDescent="0.2">
      <c r="A56" s="504" t="s">
        <v>342</v>
      </c>
      <c r="B56" s="376" t="s">
        <v>343</v>
      </c>
      <c r="C56" s="365"/>
      <c r="D56" s="365"/>
      <c r="E56" s="348"/>
    </row>
    <row r="57" spans="1:5" s="493" customFormat="1" ht="12" customHeight="1" thickBot="1" x14ac:dyDescent="0.25">
      <c r="A57" s="505" t="s">
        <v>344</v>
      </c>
      <c r="B57" s="377" t="s">
        <v>345</v>
      </c>
      <c r="C57" s="367"/>
      <c r="D57" s="367"/>
      <c r="E57" s="350"/>
    </row>
    <row r="58" spans="1:5" s="520" customFormat="1" ht="12" customHeight="1" thickBot="1" x14ac:dyDescent="0.25">
      <c r="A58" s="337" t="s">
        <v>13</v>
      </c>
      <c r="B58" s="354" t="s">
        <v>346</v>
      </c>
      <c r="C58" s="364">
        <f>SUM(C59:C61)</f>
        <v>0</v>
      </c>
      <c r="D58" s="364">
        <f>SUM(D59:D61)</f>
        <v>0</v>
      </c>
      <c r="E58" s="347">
        <f>SUM(E59:E61)</f>
        <v>0</v>
      </c>
    </row>
    <row r="59" spans="1:5" s="520" customFormat="1" ht="12" customHeight="1" x14ac:dyDescent="0.2">
      <c r="A59" s="503" t="s">
        <v>129</v>
      </c>
      <c r="B59" s="375" t="s">
        <v>347</v>
      </c>
      <c r="C59" s="368"/>
      <c r="D59" s="368"/>
      <c r="E59" s="351"/>
    </row>
    <row r="60" spans="1:5" s="520" customFormat="1" ht="12" customHeight="1" x14ac:dyDescent="0.2">
      <c r="A60" s="504" t="s">
        <v>130</v>
      </c>
      <c r="B60" s="376" t="s">
        <v>534</v>
      </c>
      <c r="C60" s="368"/>
      <c r="D60" s="368"/>
      <c r="E60" s="351"/>
    </row>
    <row r="61" spans="1:5" s="520" customFormat="1" ht="12" customHeight="1" x14ac:dyDescent="0.2">
      <c r="A61" s="504" t="s">
        <v>155</v>
      </c>
      <c r="B61" s="376" t="s">
        <v>349</v>
      </c>
      <c r="C61" s="368"/>
      <c r="D61" s="368"/>
      <c r="E61" s="351"/>
    </row>
    <row r="62" spans="1:5" s="520" customFormat="1" ht="12" customHeight="1" thickBot="1" x14ac:dyDescent="0.25">
      <c r="A62" s="505" t="s">
        <v>350</v>
      </c>
      <c r="B62" s="377" t="s">
        <v>351</v>
      </c>
      <c r="C62" s="368"/>
      <c r="D62" s="368"/>
      <c r="E62" s="351"/>
    </row>
    <row r="63" spans="1:5" s="520" customFormat="1" ht="12" customHeight="1" thickBot="1" x14ac:dyDescent="0.25">
      <c r="A63" s="337" t="s">
        <v>14</v>
      </c>
      <c r="B63" s="333" t="s">
        <v>352</v>
      </c>
      <c r="C63" s="370">
        <f>+C8+C15+C22+C29+C36+C47+C53+C58</f>
        <v>9600038</v>
      </c>
      <c r="D63" s="370">
        <f>+D8+D15+D22+D29+D36+D47+D53+D58</f>
        <v>10441272</v>
      </c>
      <c r="E63" s="383">
        <f>+E8+E15+E22+E29+E36+E47+E53+E58</f>
        <v>7086349</v>
      </c>
    </row>
    <row r="64" spans="1:5" s="520" customFormat="1" ht="12" customHeight="1" thickBot="1" x14ac:dyDescent="0.2">
      <c r="A64" s="506" t="s">
        <v>532</v>
      </c>
      <c r="B64" s="354" t="s">
        <v>354</v>
      </c>
      <c r="C64" s="364">
        <f>SUM(C65:C67)</f>
        <v>0</v>
      </c>
      <c r="D64" s="364">
        <f>SUM(D65:D67)</f>
        <v>0</v>
      </c>
      <c r="E64" s="347">
        <f>SUM(E65:E67)</f>
        <v>0</v>
      </c>
    </row>
    <row r="65" spans="1:5" s="520" customFormat="1" ht="12" customHeight="1" x14ac:dyDescent="0.2">
      <c r="A65" s="503" t="s">
        <v>355</v>
      </c>
      <c r="B65" s="375" t="s">
        <v>356</v>
      </c>
      <c r="C65" s="368"/>
      <c r="D65" s="368"/>
      <c r="E65" s="351"/>
    </row>
    <row r="66" spans="1:5" s="520" customFormat="1" ht="12" customHeight="1" x14ac:dyDescent="0.2">
      <c r="A66" s="504" t="s">
        <v>357</v>
      </c>
      <c r="B66" s="376" t="s">
        <v>358</v>
      </c>
      <c r="C66" s="368"/>
      <c r="D66" s="368"/>
      <c r="E66" s="351"/>
    </row>
    <row r="67" spans="1:5" s="520" customFormat="1" ht="12" customHeight="1" thickBot="1" x14ac:dyDescent="0.25">
      <c r="A67" s="505" t="s">
        <v>359</v>
      </c>
      <c r="B67" s="499" t="s">
        <v>360</v>
      </c>
      <c r="C67" s="368"/>
      <c r="D67" s="368"/>
      <c r="E67" s="351"/>
    </row>
    <row r="68" spans="1:5" s="520" customFormat="1" ht="12" customHeight="1" thickBot="1" x14ac:dyDescent="0.2">
      <c r="A68" s="506" t="s">
        <v>361</v>
      </c>
      <c r="B68" s="354" t="s">
        <v>362</v>
      </c>
      <c r="C68" s="364">
        <f>SUM(C69:C72)</f>
        <v>0</v>
      </c>
      <c r="D68" s="364">
        <f>SUM(D69:D72)</f>
        <v>0</v>
      </c>
      <c r="E68" s="347">
        <f>SUM(E69:E72)</f>
        <v>0</v>
      </c>
    </row>
    <row r="69" spans="1:5" s="520" customFormat="1" ht="12" customHeight="1" x14ac:dyDescent="0.2">
      <c r="A69" s="503" t="s">
        <v>106</v>
      </c>
      <c r="B69" s="375" t="s">
        <v>363</v>
      </c>
      <c r="C69" s="368"/>
      <c r="D69" s="368"/>
      <c r="E69" s="351"/>
    </row>
    <row r="70" spans="1:5" s="520" customFormat="1" ht="12" customHeight="1" x14ac:dyDescent="0.2">
      <c r="A70" s="504" t="s">
        <v>107</v>
      </c>
      <c r="B70" s="376" t="s">
        <v>364</v>
      </c>
      <c r="C70" s="368"/>
      <c r="D70" s="368"/>
      <c r="E70" s="351"/>
    </row>
    <row r="71" spans="1:5" s="520" customFormat="1" ht="12" customHeight="1" x14ac:dyDescent="0.2">
      <c r="A71" s="504" t="s">
        <v>365</v>
      </c>
      <c r="B71" s="376" t="s">
        <v>366</v>
      </c>
      <c r="C71" s="368"/>
      <c r="D71" s="368"/>
      <c r="E71" s="351"/>
    </row>
    <row r="72" spans="1:5" s="520" customFormat="1" ht="12" customHeight="1" thickBot="1" x14ac:dyDescent="0.25">
      <c r="A72" s="505" t="s">
        <v>367</v>
      </c>
      <c r="B72" s="377" t="s">
        <v>368</v>
      </c>
      <c r="C72" s="368"/>
      <c r="D72" s="368"/>
      <c r="E72" s="351"/>
    </row>
    <row r="73" spans="1:5" s="520" customFormat="1" ht="12" customHeight="1" thickBot="1" x14ac:dyDescent="0.2">
      <c r="A73" s="506" t="s">
        <v>369</v>
      </c>
      <c r="B73" s="354" t="s">
        <v>370</v>
      </c>
      <c r="C73" s="364">
        <f>SUM(C74:C75)</f>
        <v>0</v>
      </c>
      <c r="D73" s="364">
        <f>SUM(D74:D75)</f>
        <v>0</v>
      </c>
      <c r="E73" s="347">
        <f>SUM(E74:E75)</f>
        <v>0</v>
      </c>
    </row>
    <row r="74" spans="1:5" s="520" customFormat="1" ht="12" customHeight="1" x14ac:dyDescent="0.2">
      <c r="A74" s="503" t="s">
        <v>371</v>
      </c>
      <c r="B74" s="375" t="s">
        <v>372</v>
      </c>
      <c r="C74" s="368"/>
      <c r="D74" s="368"/>
      <c r="E74" s="351"/>
    </row>
    <row r="75" spans="1:5" s="520" customFormat="1" ht="12" customHeight="1" thickBot="1" x14ac:dyDescent="0.25">
      <c r="A75" s="505" t="s">
        <v>373</v>
      </c>
      <c r="B75" s="377" t="s">
        <v>374</v>
      </c>
      <c r="C75" s="368"/>
      <c r="D75" s="368"/>
      <c r="E75" s="351"/>
    </row>
    <row r="76" spans="1:5" s="520" customFormat="1" ht="12" customHeight="1" thickBot="1" x14ac:dyDescent="0.2">
      <c r="A76" s="506" t="s">
        <v>375</v>
      </c>
      <c r="B76" s="354" t="s">
        <v>376</v>
      </c>
      <c r="C76" s="364">
        <f>SUM(C77:C79)</f>
        <v>0</v>
      </c>
      <c r="D76" s="364">
        <f>SUM(D77:D79)</f>
        <v>0</v>
      </c>
      <c r="E76" s="347">
        <f>SUM(E77:E79)</f>
        <v>0</v>
      </c>
    </row>
    <row r="77" spans="1:5" s="520" customFormat="1" ht="12" customHeight="1" x14ac:dyDescent="0.2">
      <c r="A77" s="503" t="s">
        <v>377</v>
      </c>
      <c r="B77" s="375" t="s">
        <v>378</v>
      </c>
      <c r="C77" s="368"/>
      <c r="D77" s="368"/>
      <c r="E77" s="351"/>
    </row>
    <row r="78" spans="1:5" s="520" customFormat="1" ht="12" customHeight="1" x14ac:dyDescent="0.2">
      <c r="A78" s="504" t="s">
        <v>379</v>
      </c>
      <c r="B78" s="376" t="s">
        <v>380</v>
      </c>
      <c r="C78" s="368"/>
      <c r="D78" s="368"/>
      <c r="E78" s="351"/>
    </row>
    <row r="79" spans="1:5" s="520" customFormat="1" ht="12" customHeight="1" thickBot="1" x14ac:dyDescent="0.25">
      <c r="A79" s="505" t="s">
        <v>381</v>
      </c>
      <c r="B79" s="377" t="s">
        <v>382</v>
      </c>
      <c r="C79" s="368"/>
      <c r="D79" s="368"/>
      <c r="E79" s="351"/>
    </row>
    <row r="80" spans="1:5" s="520" customFormat="1" ht="12" customHeight="1" thickBot="1" x14ac:dyDescent="0.2">
      <c r="A80" s="506" t="s">
        <v>383</v>
      </c>
      <c r="B80" s="354" t="s">
        <v>384</v>
      </c>
      <c r="C80" s="364">
        <f>SUM(C81:C84)</f>
        <v>0</v>
      </c>
      <c r="D80" s="364">
        <f>SUM(D81:D84)</f>
        <v>0</v>
      </c>
      <c r="E80" s="347">
        <f>SUM(E81:E84)</f>
        <v>0</v>
      </c>
    </row>
    <row r="81" spans="1:5" s="520" customFormat="1" ht="12" customHeight="1" x14ac:dyDescent="0.2">
      <c r="A81" s="507" t="s">
        <v>385</v>
      </c>
      <c r="B81" s="375" t="s">
        <v>386</v>
      </c>
      <c r="C81" s="368"/>
      <c r="D81" s="368"/>
      <c r="E81" s="351"/>
    </row>
    <row r="82" spans="1:5" s="520" customFormat="1" ht="12" customHeight="1" x14ac:dyDescent="0.2">
      <c r="A82" s="508" t="s">
        <v>387</v>
      </c>
      <c r="B82" s="376" t="s">
        <v>388</v>
      </c>
      <c r="C82" s="368"/>
      <c r="D82" s="368"/>
      <c r="E82" s="351"/>
    </row>
    <row r="83" spans="1:5" s="520" customFormat="1" ht="12" customHeight="1" x14ac:dyDescent="0.2">
      <c r="A83" s="508" t="s">
        <v>389</v>
      </c>
      <c r="B83" s="376" t="s">
        <v>390</v>
      </c>
      <c r="C83" s="368"/>
      <c r="D83" s="368"/>
      <c r="E83" s="351"/>
    </row>
    <row r="84" spans="1:5" s="520" customFormat="1" ht="12" customHeight="1" thickBot="1" x14ac:dyDescent="0.25">
      <c r="A84" s="509" t="s">
        <v>391</v>
      </c>
      <c r="B84" s="377" t="s">
        <v>392</v>
      </c>
      <c r="C84" s="368"/>
      <c r="D84" s="368"/>
      <c r="E84" s="351"/>
    </row>
    <row r="85" spans="1:5" s="520" customFormat="1" ht="12" customHeight="1" thickBot="1" x14ac:dyDescent="0.2">
      <c r="A85" s="506" t="s">
        <v>393</v>
      </c>
      <c r="B85" s="354" t="s">
        <v>394</v>
      </c>
      <c r="C85" s="389"/>
      <c r="D85" s="389"/>
      <c r="E85" s="390"/>
    </row>
    <row r="86" spans="1:5" s="520" customFormat="1" ht="12" customHeight="1" thickBot="1" x14ac:dyDescent="0.2">
      <c r="A86" s="506" t="s">
        <v>395</v>
      </c>
      <c r="B86" s="500" t="s">
        <v>396</v>
      </c>
      <c r="C86" s="370">
        <f>+C64+C68+C73+C76+C80+C85</f>
        <v>0</v>
      </c>
      <c r="D86" s="370">
        <f>+D64+D68+D73+D76+D80+D85</f>
        <v>0</v>
      </c>
      <c r="E86" s="383">
        <f>+E64+E68+E73+E76+E80+E85</f>
        <v>0</v>
      </c>
    </row>
    <row r="87" spans="1:5" s="520" customFormat="1" ht="12" customHeight="1" thickBot="1" x14ac:dyDescent="0.2">
      <c r="A87" s="510" t="s">
        <v>397</v>
      </c>
      <c r="B87" s="501" t="s">
        <v>533</v>
      </c>
      <c r="C87" s="370">
        <f>+C63+C86</f>
        <v>9600038</v>
      </c>
      <c r="D87" s="370">
        <f>+D63+D86</f>
        <v>10441272</v>
      </c>
      <c r="E87" s="383">
        <f>+E63+E86</f>
        <v>7086349</v>
      </c>
    </row>
    <row r="88" spans="1:5" s="520" customFormat="1" ht="15" customHeight="1" x14ac:dyDescent="0.2">
      <c r="A88" s="475"/>
      <c r="B88" s="476"/>
      <c r="C88" s="491"/>
      <c r="D88" s="491"/>
      <c r="E88" s="491"/>
    </row>
    <row r="89" spans="1:5" ht="13.5" thickBot="1" x14ac:dyDescent="0.25">
      <c r="A89" s="477"/>
      <c r="B89" s="478"/>
      <c r="C89" s="492"/>
      <c r="D89" s="492"/>
      <c r="E89" s="492"/>
    </row>
    <row r="90" spans="1:5" s="519" customFormat="1" ht="16.5" customHeight="1" thickBot="1" x14ac:dyDescent="0.25">
      <c r="A90" s="1010" t="s">
        <v>42</v>
      </c>
      <c r="B90" s="1011"/>
      <c r="C90" s="1011"/>
      <c r="D90" s="1011"/>
      <c r="E90" s="1012"/>
    </row>
    <row r="91" spans="1:5" s="295" customFormat="1" ht="12" customHeight="1" thickBot="1" x14ac:dyDescent="0.25">
      <c r="A91" s="498" t="s">
        <v>6</v>
      </c>
      <c r="B91" s="336" t="s">
        <v>405</v>
      </c>
      <c r="C91" s="482">
        <f>SUM(C92:C96)</f>
        <v>9600038</v>
      </c>
      <c r="D91" s="482">
        <f>SUM(D92:D96)</f>
        <v>10336373</v>
      </c>
      <c r="E91" s="482">
        <f>SUM(E92:E96)</f>
        <v>7738405</v>
      </c>
    </row>
    <row r="92" spans="1:5" ht="12" customHeight="1" x14ac:dyDescent="0.2">
      <c r="A92" s="511" t="s">
        <v>70</v>
      </c>
      <c r="B92" s="322" t="s">
        <v>36</v>
      </c>
      <c r="C92" s="483">
        <v>5868450</v>
      </c>
      <c r="D92" s="483">
        <v>5868450</v>
      </c>
      <c r="E92" s="483">
        <v>3833989</v>
      </c>
    </row>
    <row r="93" spans="1:5" ht="12" customHeight="1" x14ac:dyDescent="0.2">
      <c r="A93" s="504" t="s">
        <v>71</v>
      </c>
      <c r="B93" s="320" t="s">
        <v>131</v>
      </c>
      <c r="C93" s="484">
        <v>1155588</v>
      </c>
      <c r="D93" s="484">
        <v>1155588</v>
      </c>
      <c r="E93" s="484">
        <v>911135</v>
      </c>
    </row>
    <row r="94" spans="1:5" ht="12" customHeight="1" x14ac:dyDescent="0.2">
      <c r="A94" s="504" t="s">
        <v>72</v>
      </c>
      <c r="B94" s="320" t="s">
        <v>98</v>
      </c>
      <c r="C94" s="486">
        <v>2576000</v>
      </c>
      <c r="D94" s="486">
        <v>3312335</v>
      </c>
      <c r="E94" s="486">
        <v>2993281</v>
      </c>
    </row>
    <row r="95" spans="1:5" ht="12" customHeight="1" x14ac:dyDescent="0.2">
      <c r="A95" s="504" t="s">
        <v>73</v>
      </c>
      <c r="B95" s="323" t="s">
        <v>132</v>
      </c>
      <c r="C95" s="486"/>
      <c r="D95" s="486"/>
      <c r="E95" s="486"/>
    </row>
    <row r="96" spans="1:5" ht="12" customHeight="1" x14ac:dyDescent="0.2">
      <c r="A96" s="504" t="s">
        <v>82</v>
      </c>
      <c r="B96" s="331" t="s">
        <v>133</v>
      </c>
      <c r="C96" s="486"/>
      <c r="D96" s="486"/>
      <c r="E96" s="486"/>
    </row>
    <row r="97" spans="1:5" ht="12" customHeight="1" x14ac:dyDescent="0.2">
      <c r="A97" s="504" t="s">
        <v>74</v>
      </c>
      <c r="B97" s="320" t="s">
        <v>406</v>
      </c>
      <c r="C97" s="486"/>
      <c r="D97" s="486"/>
      <c r="E97" s="486"/>
    </row>
    <row r="98" spans="1:5" ht="12" customHeight="1" x14ac:dyDescent="0.2">
      <c r="A98" s="504" t="s">
        <v>75</v>
      </c>
      <c r="B98" s="343" t="s">
        <v>407</v>
      </c>
      <c r="C98" s="486"/>
      <c r="D98" s="486"/>
      <c r="E98" s="486"/>
    </row>
    <row r="99" spans="1:5" ht="12" customHeight="1" x14ac:dyDescent="0.2">
      <c r="A99" s="504" t="s">
        <v>83</v>
      </c>
      <c r="B99" s="344" t="s">
        <v>408</v>
      </c>
      <c r="C99" s="486"/>
      <c r="D99" s="486"/>
      <c r="E99" s="486"/>
    </row>
    <row r="100" spans="1:5" ht="12" customHeight="1" x14ac:dyDescent="0.2">
      <c r="A100" s="504" t="s">
        <v>84</v>
      </c>
      <c r="B100" s="344" t="s">
        <v>409</v>
      </c>
      <c r="C100" s="486"/>
      <c r="D100" s="486"/>
      <c r="E100" s="486"/>
    </row>
    <row r="101" spans="1:5" ht="12" customHeight="1" x14ac:dyDescent="0.2">
      <c r="A101" s="504" t="s">
        <v>85</v>
      </c>
      <c r="B101" s="343" t="s">
        <v>410</v>
      </c>
      <c r="C101" s="486"/>
      <c r="D101" s="486"/>
      <c r="E101" s="486"/>
    </row>
    <row r="102" spans="1:5" ht="12" customHeight="1" x14ac:dyDescent="0.2">
      <c r="A102" s="504" t="s">
        <v>86</v>
      </c>
      <c r="B102" s="343" t="s">
        <v>411</v>
      </c>
      <c r="C102" s="486"/>
      <c r="D102" s="486"/>
      <c r="E102" s="486"/>
    </row>
    <row r="103" spans="1:5" ht="12" customHeight="1" x14ac:dyDescent="0.2">
      <c r="A103" s="504" t="s">
        <v>88</v>
      </c>
      <c r="B103" s="344" t="s">
        <v>412</v>
      </c>
      <c r="C103" s="486"/>
      <c r="D103" s="486"/>
      <c r="E103" s="486"/>
    </row>
    <row r="104" spans="1:5" ht="12" customHeight="1" x14ac:dyDescent="0.2">
      <c r="A104" s="512" t="s">
        <v>134</v>
      </c>
      <c r="B104" s="345" t="s">
        <v>413</v>
      </c>
      <c r="C104" s="486"/>
      <c r="D104" s="486"/>
      <c r="E104" s="486"/>
    </row>
    <row r="105" spans="1:5" ht="12" customHeight="1" x14ac:dyDescent="0.2">
      <c r="A105" s="504" t="s">
        <v>414</v>
      </c>
      <c r="B105" s="345" t="s">
        <v>415</v>
      </c>
      <c r="C105" s="486"/>
      <c r="D105" s="486"/>
      <c r="E105" s="486"/>
    </row>
    <row r="106" spans="1:5" s="295" customFormat="1" ht="12" customHeight="1" thickBot="1" x14ac:dyDescent="0.25">
      <c r="A106" s="513" t="s">
        <v>416</v>
      </c>
      <c r="B106" s="346" t="s">
        <v>417</v>
      </c>
      <c r="C106" s="488"/>
      <c r="D106" s="488"/>
      <c r="E106" s="488"/>
    </row>
    <row r="107" spans="1:5" ht="12" customHeight="1" thickBot="1" x14ac:dyDescent="0.25">
      <c r="A107" s="337" t="s">
        <v>7</v>
      </c>
      <c r="B107" s="335" t="s">
        <v>418</v>
      </c>
      <c r="C107" s="358">
        <f>+C108+C110+C112</f>
        <v>0</v>
      </c>
      <c r="D107" s="358">
        <f>+D108+D110+D112</f>
        <v>104899</v>
      </c>
      <c r="E107" s="358">
        <f>+E108+E110+E112</f>
        <v>104899</v>
      </c>
    </row>
    <row r="108" spans="1:5" ht="12" customHeight="1" x14ac:dyDescent="0.2">
      <c r="A108" s="503" t="s">
        <v>76</v>
      </c>
      <c r="B108" s="320" t="s">
        <v>153</v>
      </c>
      <c r="C108" s="485"/>
      <c r="D108" s="485">
        <v>104899</v>
      </c>
      <c r="E108" s="485">
        <v>104899</v>
      </c>
    </row>
    <row r="109" spans="1:5" ht="12" customHeight="1" x14ac:dyDescent="0.2">
      <c r="A109" s="503" t="s">
        <v>77</v>
      </c>
      <c r="B109" s="324" t="s">
        <v>419</v>
      </c>
      <c r="C109" s="485"/>
      <c r="D109" s="485"/>
      <c r="E109" s="485"/>
    </row>
    <row r="110" spans="1:5" ht="12" customHeight="1" x14ac:dyDescent="0.2">
      <c r="A110" s="503" t="s">
        <v>78</v>
      </c>
      <c r="B110" s="324" t="s">
        <v>135</v>
      </c>
      <c r="C110" s="484"/>
      <c r="D110" s="484"/>
      <c r="E110" s="484"/>
    </row>
    <row r="111" spans="1:5" ht="12" customHeight="1" x14ac:dyDescent="0.2">
      <c r="A111" s="503" t="s">
        <v>79</v>
      </c>
      <c r="B111" s="324" t="s">
        <v>420</v>
      </c>
      <c r="C111" s="348"/>
      <c r="D111" s="348"/>
      <c r="E111" s="348"/>
    </row>
    <row r="112" spans="1:5" ht="12" customHeight="1" x14ac:dyDescent="0.2">
      <c r="A112" s="503" t="s">
        <v>80</v>
      </c>
      <c r="B112" s="356" t="s">
        <v>156</v>
      </c>
      <c r="C112" s="348"/>
      <c r="D112" s="348"/>
      <c r="E112" s="348"/>
    </row>
    <row r="113" spans="1:5" ht="12" customHeight="1" x14ac:dyDescent="0.2">
      <c r="A113" s="503" t="s">
        <v>87</v>
      </c>
      <c r="B113" s="355" t="s">
        <v>421</v>
      </c>
      <c r="C113" s="348"/>
      <c r="D113" s="348"/>
      <c r="E113" s="348"/>
    </row>
    <row r="114" spans="1:5" ht="12" customHeight="1" x14ac:dyDescent="0.2">
      <c r="A114" s="503" t="s">
        <v>89</v>
      </c>
      <c r="B114" s="371" t="s">
        <v>422</v>
      </c>
      <c r="C114" s="348"/>
      <c r="D114" s="348"/>
      <c r="E114" s="348"/>
    </row>
    <row r="115" spans="1:5" ht="12" customHeight="1" x14ac:dyDescent="0.2">
      <c r="A115" s="503" t="s">
        <v>136</v>
      </c>
      <c r="B115" s="344" t="s">
        <v>409</v>
      </c>
      <c r="C115" s="348"/>
      <c r="D115" s="348"/>
      <c r="E115" s="348"/>
    </row>
    <row r="116" spans="1:5" ht="12" customHeight="1" x14ac:dyDescent="0.2">
      <c r="A116" s="503" t="s">
        <v>137</v>
      </c>
      <c r="B116" s="344" t="s">
        <v>423</v>
      </c>
      <c r="C116" s="348"/>
      <c r="D116" s="348"/>
      <c r="E116" s="348"/>
    </row>
    <row r="117" spans="1:5" ht="12" customHeight="1" x14ac:dyDescent="0.2">
      <c r="A117" s="503" t="s">
        <v>138</v>
      </c>
      <c r="B117" s="344" t="s">
        <v>424</v>
      </c>
      <c r="C117" s="348"/>
      <c r="D117" s="348"/>
      <c r="E117" s="348"/>
    </row>
    <row r="118" spans="1:5" ht="12" customHeight="1" x14ac:dyDescent="0.2">
      <c r="A118" s="503" t="s">
        <v>425</v>
      </c>
      <c r="B118" s="344" t="s">
        <v>412</v>
      </c>
      <c r="C118" s="348"/>
      <c r="D118" s="348"/>
      <c r="E118" s="348"/>
    </row>
    <row r="119" spans="1:5" ht="12" customHeight="1" x14ac:dyDescent="0.2">
      <c r="A119" s="503" t="s">
        <v>426</v>
      </c>
      <c r="B119" s="344" t="s">
        <v>427</v>
      </c>
      <c r="C119" s="348"/>
      <c r="D119" s="348"/>
      <c r="E119" s="348"/>
    </row>
    <row r="120" spans="1:5" ht="12" customHeight="1" thickBot="1" x14ac:dyDescent="0.25">
      <c r="A120" s="512" t="s">
        <v>428</v>
      </c>
      <c r="B120" s="344" t="s">
        <v>429</v>
      </c>
      <c r="C120" s="350"/>
      <c r="D120" s="350"/>
      <c r="E120" s="350"/>
    </row>
    <row r="121" spans="1:5" ht="12" customHeight="1" thickBot="1" x14ac:dyDescent="0.25">
      <c r="A121" s="337" t="s">
        <v>8</v>
      </c>
      <c r="B121" s="340" t="s">
        <v>430</v>
      </c>
      <c r="C121" s="358">
        <f>+C122+C123</f>
        <v>0</v>
      </c>
      <c r="D121" s="358">
        <f>+D122+D123</f>
        <v>0</v>
      </c>
      <c r="E121" s="358">
        <f>+E122+E123</f>
        <v>0</v>
      </c>
    </row>
    <row r="122" spans="1:5" ht="12" customHeight="1" x14ac:dyDescent="0.2">
      <c r="A122" s="503" t="s">
        <v>59</v>
      </c>
      <c r="B122" s="321" t="s">
        <v>44</v>
      </c>
      <c r="C122" s="485"/>
      <c r="D122" s="485"/>
      <c r="E122" s="485"/>
    </row>
    <row r="123" spans="1:5" ht="12" customHeight="1" thickBot="1" x14ac:dyDescent="0.25">
      <c r="A123" s="505" t="s">
        <v>60</v>
      </c>
      <c r="B123" s="324" t="s">
        <v>45</v>
      </c>
      <c r="C123" s="486"/>
      <c r="D123" s="486"/>
      <c r="E123" s="486"/>
    </row>
    <row r="124" spans="1:5" ht="12" customHeight="1" thickBot="1" x14ac:dyDescent="0.25">
      <c r="A124" s="337" t="s">
        <v>9</v>
      </c>
      <c r="B124" s="340" t="s">
        <v>431</v>
      </c>
      <c r="C124" s="358">
        <f>+C91+C107+C121</f>
        <v>9600038</v>
      </c>
      <c r="D124" s="358">
        <f>+D91+D107+D121</f>
        <v>10441272</v>
      </c>
      <c r="E124" s="358">
        <f>+E91+E107+E121</f>
        <v>7843304</v>
      </c>
    </row>
    <row r="125" spans="1:5" ht="12" customHeight="1" thickBot="1" x14ac:dyDescent="0.25">
      <c r="A125" s="337" t="s">
        <v>10</v>
      </c>
      <c r="B125" s="340" t="s">
        <v>535</v>
      </c>
      <c r="C125" s="358">
        <f>+C126+C127+C128</f>
        <v>0</v>
      </c>
      <c r="D125" s="358">
        <f>+D126+D127+D128</f>
        <v>0</v>
      </c>
      <c r="E125" s="358">
        <f>+E126+E127+E128</f>
        <v>0</v>
      </c>
    </row>
    <row r="126" spans="1:5" ht="12" customHeight="1" x14ac:dyDescent="0.2">
      <c r="A126" s="503" t="s">
        <v>63</v>
      </c>
      <c r="B126" s="321" t="s">
        <v>433</v>
      </c>
      <c r="C126" s="348"/>
      <c r="D126" s="348"/>
      <c r="E126" s="348"/>
    </row>
    <row r="127" spans="1:5" ht="12" customHeight="1" x14ac:dyDescent="0.2">
      <c r="A127" s="503" t="s">
        <v>64</v>
      </c>
      <c r="B127" s="321" t="s">
        <v>434</v>
      </c>
      <c r="C127" s="348"/>
      <c r="D127" s="348"/>
      <c r="E127" s="348"/>
    </row>
    <row r="128" spans="1:5" ht="12" customHeight="1" thickBot="1" x14ac:dyDescent="0.25">
      <c r="A128" s="512" t="s">
        <v>65</v>
      </c>
      <c r="B128" s="319" t="s">
        <v>435</v>
      </c>
      <c r="C128" s="348"/>
      <c r="D128" s="348"/>
      <c r="E128" s="348"/>
    </row>
    <row r="129" spans="1:11" ht="12" customHeight="1" thickBot="1" x14ac:dyDescent="0.25">
      <c r="A129" s="337" t="s">
        <v>11</v>
      </c>
      <c r="B129" s="340" t="s">
        <v>436</v>
      </c>
      <c r="C129" s="358">
        <f>+C130+C131+C132+C133</f>
        <v>0</v>
      </c>
      <c r="D129" s="358">
        <f>+D130+D131+D132+D133</f>
        <v>0</v>
      </c>
      <c r="E129" s="358">
        <f>+E130+E131+E132+E133</f>
        <v>0</v>
      </c>
    </row>
    <row r="130" spans="1:11" ht="12" customHeight="1" x14ac:dyDescent="0.2">
      <c r="A130" s="503" t="s">
        <v>66</v>
      </c>
      <c r="B130" s="321" t="s">
        <v>437</v>
      </c>
      <c r="C130" s="348"/>
      <c r="D130" s="348"/>
      <c r="E130" s="348"/>
    </row>
    <row r="131" spans="1:11" ht="12" customHeight="1" x14ac:dyDescent="0.2">
      <c r="A131" s="503" t="s">
        <v>67</v>
      </c>
      <c r="B131" s="321" t="s">
        <v>438</v>
      </c>
      <c r="C131" s="348"/>
      <c r="D131" s="348"/>
      <c r="E131" s="348"/>
    </row>
    <row r="132" spans="1:11" ht="12" customHeight="1" x14ac:dyDescent="0.2">
      <c r="A132" s="503" t="s">
        <v>333</v>
      </c>
      <c r="B132" s="321" t="s">
        <v>439</v>
      </c>
      <c r="C132" s="348"/>
      <c r="D132" s="348"/>
      <c r="E132" s="348"/>
    </row>
    <row r="133" spans="1:11" s="295" customFormat="1" ht="12" customHeight="1" thickBot="1" x14ac:dyDescent="0.25">
      <c r="A133" s="512" t="s">
        <v>335</v>
      </c>
      <c r="B133" s="319" t="s">
        <v>440</v>
      </c>
      <c r="C133" s="348"/>
      <c r="D133" s="348"/>
      <c r="E133" s="348"/>
    </row>
    <row r="134" spans="1:11" ht="13.5" thickBot="1" x14ac:dyDescent="0.25">
      <c r="A134" s="337" t="s">
        <v>12</v>
      </c>
      <c r="B134" s="340" t="s">
        <v>649</v>
      </c>
      <c r="C134" s="487">
        <f>+C135+C136+C138+C139+C137</f>
        <v>0</v>
      </c>
      <c r="D134" s="487">
        <f>+D135+D136+D138+D139+D137</f>
        <v>0</v>
      </c>
      <c r="E134" s="487">
        <f>+E135+E136+E138+E139+E137</f>
        <v>0</v>
      </c>
      <c r="K134" s="466"/>
    </row>
    <row r="135" spans="1:11" x14ac:dyDescent="0.2">
      <c r="A135" s="503" t="s">
        <v>68</v>
      </c>
      <c r="B135" s="321" t="s">
        <v>442</v>
      </c>
      <c r="C135" s="348"/>
      <c r="D135" s="348"/>
      <c r="E135" s="348"/>
    </row>
    <row r="136" spans="1:11" ht="12" customHeight="1" x14ac:dyDescent="0.2">
      <c r="A136" s="503" t="s">
        <v>69</v>
      </c>
      <c r="B136" s="321" t="s">
        <v>443</v>
      </c>
      <c r="C136" s="348"/>
      <c r="D136" s="348"/>
      <c r="E136" s="348"/>
    </row>
    <row r="137" spans="1:11" ht="12" customHeight="1" x14ac:dyDescent="0.2">
      <c r="A137" s="503" t="s">
        <v>342</v>
      </c>
      <c r="B137" s="321" t="s">
        <v>648</v>
      </c>
      <c r="C137" s="348"/>
      <c r="D137" s="348"/>
      <c r="E137" s="348"/>
    </row>
    <row r="138" spans="1:11" s="295" customFormat="1" ht="12" customHeight="1" x14ac:dyDescent="0.2">
      <c r="A138" s="503" t="s">
        <v>344</v>
      </c>
      <c r="B138" s="321" t="s">
        <v>444</v>
      </c>
      <c r="C138" s="348"/>
      <c r="D138" s="348"/>
      <c r="E138" s="348"/>
    </row>
    <row r="139" spans="1:11" s="295" customFormat="1" ht="12" customHeight="1" thickBot="1" x14ac:dyDescent="0.25">
      <c r="A139" s="512" t="s">
        <v>647</v>
      </c>
      <c r="B139" s="319" t="s">
        <v>445</v>
      </c>
      <c r="C139" s="348"/>
      <c r="D139" s="348"/>
      <c r="E139" s="348"/>
    </row>
    <row r="140" spans="1:11" s="295" customFormat="1" ht="12" customHeight="1" thickBot="1" x14ac:dyDescent="0.25">
      <c r="A140" s="337" t="s">
        <v>13</v>
      </c>
      <c r="B140" s="340" t="s">
        <v>536</v>
      </c>
      <c r="C140" s="489">
        <f>+C141+C142+C143+C144</f>
        <v>0</v>
      </c>
      <c r="D140" s="489">
        <f>+D141+D142+D143+D144</f>
        <v>0</v>
      </c>
      <c r="E140" s="489">
        <f>+E141+E142+E143+E144</f>
        <v>0</v>
      </c>
    </row>
    <row r="141" spans="1:11" s="295" customFormat="1" ht="12" customHeight="1" x14ac:dyDescent="0.2">
      <c r="A141" s="503" t="s">
        <v>129</v>
      </c>
      <c r="B141" s="321" t="s">
        <v>447</v>
      </c>
      <c r="C141" s="348"/>
      <c r="D141" s="348"/>
      <c r="E141" s="348"/>
    </row>
    <row r="142" spans="1:11" s="295" customFormat="1" ht="12" customHeight="1" x14ac:dyDescent="0.2">
      <c r="A142" s="503" t="s">
        <v>130</v>
      </c>
      <c r="B142" s="321" t="s">
        <v>448</v>
      </c>
      <c r="C142" s="348"/>
      <c r="D142" s="348"/>
      <c r="E142" s="348"/>
    </row>
    <row r="143" spans="1:11" s="295" customFormat="1" ht="12" customHeight="1" x14ac:dyDescent="0.2">
      <c r="A143" s="503" t="s">
        <v>155</v>
      </c>
      <c r="B143" s="321" t="s">
        <v>449</v>
      </c>
      <c r="C143" s="348"/>
      <c r="D143" s="348"/>
      <c r="E143" s="348"/>
    </row>
    <row r="144" spans="1:11" ht="12.75" customHeight="1" thickBot="1" x14ac:dyDescent="0.25">
      <c r="A144" s="503" t="s">
        <v>350</v>
      </c>
      <c r="B144" s="321" t="s">
        <v>450</v>
      </c>
      <c r="C144" s="348"/>
      <c r="D144" s="348"/>
      <c r="E144" s="348"/>
    </row>
    <row r="145" spans="1:5" ht="12" customHeight="1" thickBot="1" x14ac:dyDescent="0.25">
      <c r="A145" s="337" t="s">
        <v>14</v>
      </c>
      <c r="B145" s="340" t="s">
        <v>451</v>
      </c>
      <c r="C145" s="502">
        <f>+C125+C129+C134+C140</f>
        <v>0</v>
      </c>
      <c r="D145" s="502">
        <f>+D125+D129+D134+D140</f>
        <v>0</v>
      </c>
      <c r="E145" s="502">
        <f>+E125+E129+E134+E140</f>
        <v>0</v>
      </c>
    </row>
    <row r="146" spans="1:5" ht="15" customHeight="1" thickBot="1" x14ac:dyDescent="0.25">
      <c r="A146" s="514" t="s">
        <v>15</v>
      </c>
      <c r="B146" s="360" t="s">
        <v>452</v>
      </c>
      <c r="C146" s="502">
        <f>+C124+C145</f>
        <v>9600038</v>
      </c>
      <c r="D146" s="502">
        <f>+D124+D145</f>
        <v>10441272</v>
      </c>
      <c r="E146" s="502">
        <f>+E124+E145</f>
        <v>7843304</v>
      </c>
    </row>
    <row r="147" spans="1:5" ht="13.5" thickBot="1" x14ac:dyDescent="0.25">
      <c r="A147" s="42"/>
      <c r="B147" s="43"/>
      <c r="C147" s="44"/>
      <c r="D147" s="44"/>
      <c r="E147" s="44"/>
    </row>
    <row r="148" spans="1:5" ht="15" customHeight="1" thickBot="1" x14ac:dyDescent="0.25">
      <c r="A148" s="624" t="s">
        <v>706</v>
      </c>
      <c r="B148" s="625"/>
      <c r="C148" s="107"/>
      <c r="D148" s="108"/>
      <c r="E148" s="105"/>
    </row>
    <row r="149" spans="1:5" ht="14.25" customHeight="1" thickBot="1" x14ac:dyDescent="0.25">
      <c r="A149" s="626" t="s">
        <v>705</v>
      </c>
      <c r="B149" s="627"/>
      <c r="C149" s="107"/>
      <c r="D149" s="108"/>
      <c r="E149" s="105"/>
    </row>
  </sheetData>
  <sheetProtection formatCells="0"/>
  <mergeCells count="4">
    <mergeCell ref="B2:D2"/>
    <mergeCell ref="B3:D3"/>
    <mergeCell ref="A7:E7"/>
    <mergeCell ref="A90:E90"/>
  </mergeCells>
  <phoneticPr fontId="27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87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49"/>
  <sheetViews>
    <sheetView view="pageLayout" zoomScaleNormal="100" zoomScaleSheetLayoutView="100" workbookViewId="0">
      <selection activeCell="E2" sqref="E2"/>
    </sheetView>
  </sheetViews>
  <sheetFormatPr defaultColWidth="9.33203125" defaultRowHeight="12.75" x14ac:dyDescent="0.2"/>
  <cols>
    <col min="1" max="1" width="14.83203125" style="494" customWidth="1"/>
    <col min="2" max="2" width="65.33203125" style="495" customWidth="1"/>
    <col min="3" max="5" width="17" style="496" customWidth="1"/>
    <col min="6" max="16384" width="9.33203125" style="32"/>
  </cols>
  <sheetData>
    <row r="1" spans="1:5" s="470" customFormat="1" ht="16.5" customHeight="1" thickBot="1" x14ac:dyDescent="0.25">
      <c r="A1" s="469"/>
      <c r="B1" s="471"/>
      <c r="C1" s="516"/>
      <c r="D1" s="481"/>
      <c r="E1" s="516" t="s">
        <v>923</v>
      </c>
    </row>
    <row r="2" spans="1:5" s="517" customFormat="1" ht="15.75" customHeight="1" x14ac:dyDescent="0.2">
      <c r="A2" s="497" t="s">
        <v>51</v>
      </c>
      <c r="B2" s="1016" t="s">
        <v>707</v>
      </c>
      <c r="C2" s="1017"/>
      <c r="D2" s="1018"/>
      <c r="E2" s="490" t="s">
        <v>40</v>
      </c>
    </row>
    <row r="3" spans="1:5" s="517" customFormat="1" ht="24.75" thickBot="1" x14ac:dyDescent="0.25">
      <c r="A3" s="515" t="s">
        <v>531</v>
      </c>
      <c r="B3" s="1019" t="s">
        <v>854</v>
      </c>
      <c r="C3" s="1020"/>
      <c r="D3" s="1021"/>
      <c r="E3" s="465" t="s">
        <v>48</v>
      </c>
    </row>
    <row r="4" spans="1:5" s="518" customFormat="1" ht="15.95" customHeight="1" thickBot="1" x14ac:dyDescent="0.3">
      <c r="A4" s="472"/>
      <c r="B4" s="472"/>
      <c r="C4" s="473"/>
      <c r="D4" s="473"/>
      <c r="E4" s="473" t="s">
        <v>723</v>
      </c>
    </row>
    <row r="5" spans="1:5" ht="24.75" thickBot="1" x14ac:dyDescent="0.25">
      <c r="A5" s="305" t="s">
        <v>146</v>
      </c>
      <c r="B5" s="306" t="s">
        <v>704</v>
      </c>
      <c r="C5" s="91" t="s">
        <v>176</v>
      </c>
      <c r="D5" s="91" t="s">
        <v>181</v>
      </c>
      <c r="E5" s="474" t="s">
        <v>182</v>
      </c>
    </row>
    <row r="6" spans="1:5" s="519" customFormat="1" ht="12.95" customHeight="1" thickBot="1" x14ac:dyDescent="0.25">
      <c r="A6" s="467" t="s">
        <v>399</v>
      </c>
      <c r="B6" s="468" t="s">
        <v>400</v>
      </c>
      <c r="C6" s="468" t="s">
        <v>401</v>
      </c>
      <c r="D6" s="106" t="s">
        <v>402</v>
      </c>
      <c r="E6" s="104" t="s">
        <v>403</v>
      </c>
    </row>
    <row r="7" spans="1:5" s="519" customFormat="1" ht="15.95" customHeight="1" thickBot="1" x14ac:dyDescent="0.25">
      <c r="A7" s="1010" t="s">
        <v>41</v>
      </c>
      <c r="B7" s="1011"/>
      <c r="C7" s="1011"/>
      <c r="D7" s="1011"/>
      <c r="E7" s="1012"/>
    </row>
    <row r="8" spans="1:5" s="519" customFormat="1" ht="12" customHeight="1" thickBot="1" x14ac:dyDescent="0.25">
      <c r="A8" s="337" t="s">
        <v>6</v>
      </c>
      <c r="B8" s="333" t="s">
        <v>293</v>
      </c>
      <c r="C8" s="364">
        <f>SUM(C9:C14)</f>
        <v>0</v>
      </c>
      <c r="D8" s="364">
        <f>SUM(D9:D14)</f>
        <v>0</v>
      </c>
      <c r="E8" s="347">
        <f>SUM(E9:E14)</f>
        <v>0</v>
      </c>
    </row>
    <row r="9" spans="1:5" s="493" customFormat="1" ht="12" customHeight="1" x14ac:dyDescent="0.2">
      <c r="A9" s="503" t="s">
        <v>70</v>
      </c>
      <c r="B9" s="375" t="s">
        <v>294</v>
      </c>
      <c r="C9" s="366"/>
      <c r="D9" s="366"/>
      <c r="E9" s="349"/>
    </row>
    <row r="10" spans="1:5" s="520" customFormat="1" ht="12" customHeight="1" x14ac:dyDescent="0.2">
      <c r="A10" s="504" t="s">
        <v>71</v>
      </c>
      <c r="B10" s="376" t="s">
        <v>295</v>
      </c>
      <c r="C10" s="365"/>
      <c r="D10" s="365"/>
      <c r="E10" s="348"/>
    </row>
    <row r="11" spans="1:5" s="520" customFormat="1" ht="12" customHeight="1" x14ac:dyDescent="0.2">
      <c r="A11" s="504" t="s">
        <v>72</v>
      </c>
      <c r="B11" s="376" t="s">
        <v>296</v>
      </c>
      <c r="C11" s="365"/>
      <c r="D11" s="365"/>
      <c r="E11" s="348"/>
    </row>
    <row r="12" spans="1:5" s="520" customFormat="1" ht="12" customHeight="1" x14ac:dyDescent="0.2">
      <c r="A12" s="504" t="s">
        <v>73</v>
      </c>
      <c r="B12" s="376" t="s">
        <v>297</v>
      </c>
      <c r="C12" s="365"/>
      <c r="D12" s="365"/>
      <c r="E12" s="348"/>
    </row>
    <row r="13" spans="1:5" s="520" customFormat="1" ht="12" customHeight="1" x14ac:dyDescent="0.2">
      <c r="A13" s="504" t="s">
        <v>105</v>
      </c>
      <c r="B13" s="376" t="s">
        <v>298</v>
      </c>
      <c r="C13" s="365"/>
      <c r="D13" s="365"/>
      <c r="E13" s="348"/>
    </row>
    <row r="14" spans="1:5" s="493" customFormat="1" ht="12" customHeight="1" thickBot="1" x14ac:dyDescent="0.25">
      <c r="A14" s="505" t="s">
        <v>74</v>
      </c>
      <c r="B14" s="356" t="s">
        <v>837</v>
      </c>
      <c r="C14" s="367"/>
      <c r="D14" s="367"/>
      <c r="E14" s="350"/>
    </row>
    <row r="15" spans="1:5" s="493" customFormat="1" ht="12" customHeight="1" thickBot="1" x14ac:dyDescent="0.25">
      <c r="A15" s="337" t="s">
        <v>7</v>
      </c>
      <c r="B15" s="354" t="s">
        <v>299</v>
      </c>
      <c r="C15" s="364">
        <f>SUM(C16:C20)</f>
        <v>0</v>
      </c>
      <c r="D15" s="364">
        <f>SUM(D16:D20)</f>
        <v>0</v>
      </c>
      <c r="E15" s="347">
        <f>SUM(E16:E20)</f>
        <v>0</v>
      </c>
    </row>
    <row r="16" spans="1:5" s="493" customFormat="1" ht="12" customHeight="1" x14ac:dyDescent="0.2">
      <c r="A16" s="503" t="s">
        <v>76</v>
      </c>
      <c r="B16" s="375" t="s">
        <v>300</v>
      </c>
      <c r="C16" s="366"/>
      <c r="D16" s="366"/>
      <c r="E16" s="349"/>
    </row>
    <row r="17" spans="1:5" s="493" customFormat="1" ht="12" customHeight="1" x14ac:dyDescent="0.2">
      <c r="A17" s="504" t="s">
        <v>77</v>
      </c>
      <c r="B17" s="376" t="s">
        <v>301</v>
      </c>
      <c r="C17" s="365"/>
      <c r="D17" s="365"/>
      <c r="E17" s="348"/>
    </row>
    <row r="18" spans="1:5" s="493" customFormat="1" ht="12" customHeight="1" x14ac:dyDescent="0.2">
      <c r="A18" s="504" t="s">
        <v>78</v>
      </c>
      <c r="B18" s="376" t="s">
        <v>302</v>
      </c>
      <c r="C18" s="365"/>
      <c r="D18" s="365"/>
      <c r="E18" s="348"/>
    </row>
    <row r="19" spans="1:5" s="493" customFormat="1" ht="12" customHeight="1" x14ac:dyDescent="0.2">
      <c r="A19" s="504" t="s">
        <v>79</v>
      </c>
      <c r="B19" s="376" t="s">
        <v>303</v>
      </c>
      <c r="C19" s="365"/>
      <c r="D19" s="365"/>
      <c r="E19" s="348"/>
    </row>
    <row r="20" spans="1:5" s="493" customFormat="1" ht="12" customHeight="1" x14ac:dyDescent="0.2">
      <c r="A20" s="504" t="s">
        <v>80</v>
      </c>
      <c r="B20" s="376" t="s">
        <v>304</v>
      </c>
      <c r="C20" s="365"/>
      <c r="D20" s="365"/>
      <c r="E20" s="348"/>
    </row>
    <row r="21" spans="1:5" s="520" customFormat="1" ht="12" customHeight="1" thickBot="1" x14ac:dyDescent="0.25">
      <c r="A21" s="505" t="s">
        <v>87</v>
      </c>
      <c r="B21" s="377" t="s">
        <v>305</v>
      </c>
      <c r="C21" s="367"/>
      <c r="D21" s="367"/>
      <c r="E21" s="350"/>
    </row>
    <row r="22" spans="1:5" s="520" customFormat="1" ht="12" customHeight="1" thickBot="1" x14ac:dyDescent="0.25">
      <c r="A22" s="337" t="s">
        <v>8</v>
      </c>
      <c r="B22" s="333" t="s">
        <v>306</v>
      </c>
      <c r="C22" s="364">
        <f>SUM(C23:C27)</f>
        <v>0</v>
      </c>
      <c r="D22" s="364">
        <f>SUM(D23:D27)</f>
        <v>0</v>
      </c>
      <c r="E22" s="347">
        <f>SUM(E23:E27)</f>
        <v>0</v>
      </c>
    </row>
    <row r="23" spans="1:5" s="520" customFormat="1" ht="12" customHeight="1" x14ac:dyDescent="0.2">
      <c r="A23" s="503" t="s">
        <v>59</v>
      </c>
      <c r="B23" s="375" t="s">
        <v>307</v>
      </c>
      <c r="C23" s="366"/>
      <c r="D23" s="366"/>
      <c r="E23" s="349"/>
    </row>
    <row r="24" spans="1:5" s="493" customFormat="1" ht="12" customHeight="1" x14ac:dyDescent="0.2">
      <c r="A24" s="504" t="s">
        <v>60</v>
      </c>
      <c r="B24" s="376" t="s">
        <v>308</v>
      </c>
      <c r="C24" s="365"/>
      <c r="D24" s="365"/>
      <c r="E24" s="348"/>
    </row>
    <row r="25" spans="1:5" s="520" customFormat="1" ht="12" customHeight="1" x14ac:dyDescent="0.2">
      <c r="A25" s="504" t="s">
        <v>61</v>
      </c>
      <c r="B25" s="376" t="s">
        <v>309</v>
      </c>
      <c r="C25" s="365"/>
      <c r="D25" s="365"/>
      <c r="E25" s="348"/>
    </row>
    <row r="26" spans="1:5" s="520" customFormat="1" ht="12" customHeight="1" x14ac:dyDescent="0.2">
      <c r="A26" s="504" t="s">
        <v>62</v>
      </c>
      <c r="B26" s="376" t="s">
        <v>310</v>
      </c>
      <c r="C26" s="365"/>
      <c r="D26" s="365"/>
      <c r="E26" s="348"/>
    </row>
    <row r="27" spans="1:5" s="520" customFormat="1" ht="12" customHeight="1" x14ac:dyDescent="0.2">
      <c r="A27" s="504" t="s">
        <v>119</v>
      </c>
      <c r="B27" s="376" t="s">
        <v>311</v>
      </c>
      <c r="C27" s="365"/>
      <c r="D27" s="365"/>
      <c r="E27" s="348"/>
    </row>
    <row r="28" spans="1:5" s="520" customFormat="1" ht="12" customHeight="1" thickBot="1" x14ac:dyDescent="0.25">
      <c r="A28" s="505" t="s">
        <v>120</v>
      </c>
      <c r="B28" s="377" t="s">
        <v>312</v>
      </c>
      <c r="C28" s="367"/>
      <c r="D28" s="367"/>
      <c r="E28" s="350"/>
    </row>
    <row r="29" spans="1:5" s="520" customFormat="1" ht="12" customHeight="1" thickBot="1" x14ac:dyDescent="0.25">
      <c r="A29" s="337" t="s">
        <v>121</v>
      </c>
      <c r="B29" s="333" t="s">
        <v>697</v>
      </c>
      <c r="C29" s="370">
        <f>SUM(C30:C35)</f>
        <v>0</v>
      </c>
      <c r="D29" s="370">
        <f>SUM(D30:D35)</f>
        <v>0</v>
      </c>
      <c r="E29" s="383">
        <f>SUM(E30:E35)</f>
        <v>0</v>
      </c>
    </row>
    <row r="30" spans="1:5" s="520" customFormat="1" ht="12" customHeight="1" x14ac:dyDescent="0.2">
      <c r="A30" s="503" t="s">
        <v>313</v>
      </c>
      <c r="B30" s="375" t="s">
        <v>817</v>
      </c>
      <c r="C30" s="366"/>
      <c r="D30" s="366">
        <f>+D31+D32</f>
        <v>0</v>
      </c>
      <c r="E30" s="349">
        <f>+E31+E32</f>
        <v>0</v>
      </c>
    </row>
    <row r="31" spans="1:5" s="520" customFormat="1" ht="12" customHeight="1" x14ac:dyDescent="0.2">
      <c r="A31" s="504" t="s">
        <v>314</v>
      </c>
      <c r="B31" s="376" t="s">
        <v>701</v>
      </c>
      <c r="C31" s="365"/>
      <c r="D31" s="365"/>
      <c r="E31" s="348"/>
    </row>
    <row r="32" spans="1:5" s="520" customFormat="1" ht="12" customHeight="1" x14ac:dyDescent="0.2">
      <c r="A32" s="504" t="s">
        <v>315</v>
      </c>
      <c r="B32" s="376" t="s">
        <v>702</v>
      </c>
      <c r="C32" s="365"/>
      <c r="D32" s="365"/>
      <c r="E32" s="348"/>
    </row>
    <row r="33" spans="1:5" s="520" customFormat="1" ht="12" customHeight="1" x14ac:dyDescent="0.2">
      <c r="A33" s="504" t="s">
        <v>698</v>
      </c>
      <c r="B33" s="376" t="s">
        <v>816</v>
      </c>
      <c r="C33" s="365"/>
      <c r="D33" s="365"/>
      <c r="E33" s="348"/>
    </row>
    <row r="34" spans="1:5" s="520" customFormat="1" ht="12" customHeight="1" x14ac:dyDescent="0.2">
      <c r="A34" s="504" t="s">
        <v>699</v>
      </c>
      <c r="B34" s="376" t="s">
        <v>712</v>
      </c>
      <c r="C34" s="365"/>
      <c r="D34" s="365"/>
      <c r="E34" s="348"/>
    </row>
    <row r="35" spans="1:5" s="520" customFormat="1" ht="12" customHeight="1" thickBot="1" x14ac:dyDescent="0.25">
      <c r="A35" s="505" t="s">
        <v>700</v>
      </c>
      <c r="B35" s="356" t="s">
        <v>316</v>
      </c>
      <c r="C35" s="367"/>
      <c r="D35" s="367"/>
      <c r="E35" s="350"/>
    </row>
    <row r="36" spans="1:5" s="520" customFormat="1" ht="12" customHeight="1" thickBot="1" x14ac:dyDescent="0.25">
      <c r="A36" s="337" t="s">
        <v>10</v>
      </c>
      <c r="B36" s="333" t="s">
        <v>317</v>
      </c>
      <c r="C36" s="364">
        <f>SUM(C37:C46)</f>
        <v>0</v>
      </c>
      <c r="D36" s="364">
        <f>SUM(D37:D46)</f>
        <v>0</v>
      </c>
      <c r="E36" s="347">
        <f>SUM(E37:E46)</f>
        <v>0</v>
      </c>
    </row>
    <row r="37" spans="1:5" s="520" customFormat="1" ht="12" customHeight="1" x14ac:dyDescent="0.2">
      <c r="A37" s="503" t="s">
        <v>63</v>
      </c>
      <c r="B37" s="375" t="s">
        <v>318</v>
      </c>
      <c r="C37" s="366"/>
      <c r="D37" s="366"/>
      <c r="E37" s="349"/>
    </row>
    <row r="38" spans="1:5" s="520" customFormat="1" ht="12" customHeight="1" x14ac:dyDescent="0.2">
      <c r="A38" s="504" t="s">
        <v>64</v>
      </c>
      <c r="B38" s="376" t="s">
        <v>319</v>
      </c>
      <c r="C38" s="365"/>
      <c r="D38" s="365"/>
      <c r="E38" s="348"/>
    </row>
    <row r="39" spans="1:5" s="520" customFormat="1" ht="12" customHeight="1" x14ac:dyDescent="0.2">
      <c r="A39" s="504" t="s">
        <v>65</v>
      </c>
      <c r="B39" s="376" t="s">
        <v>320</v>
      </c>
      <c r="C39" s="365"/>
      <c r="D39" s="365"/>
      <c r="E39" s="348"/>
    </row>
    <row r="40" spans="1:5" s="520" customFormat="1" ht="12" customHeight="1" x14ac:dyDescent="0.2">
      <c r="A40" s="504" t="s">
        <v>123</v>
      </c>
      <c r="B40" s="376" t="s">
        <v>321</v>
      </c>
      <c r="C40" s="365"/>
      <c r="D40" s="365"/>
      <c r="E40" s="348"/>
    </row>
    <row r="41" spans="1:5" s="520" customFormat="1" ht="12" customHeight="1" x14ac:dyDescent="0.2">
      <c r="A41" s="504" t="s">
        <v>124</v>
      </c>
      <c r="B41" s="376" t="s">
        <v>322</v>
      </c>
      <c r="C41" s="365"/>
      <c r="D41" s="365"/>
      <c r="E41" s="348"/>
    </row>
    <row r="42" spans="1:5" s="520" customFormat="1" ht="12" customHeight="1" x14ac:dyDescent="0.2">
      <c r="A42" s="504" t="s">
        <v>125</v>
      </c>
      <c r="B42" s="376" t="s">
        <v>323</v>
      </c>
      <c r="C42" s="365"/>
      <c r="D42" s="365"/>
      <c r="E42" s="348"/>
    </row>
    <row r="43" spans="1:5" s="520" customFormat="1" ht="12" customHeight="1" x14ac:dyDescent="0.2">
      <c r="A43" s="504" t="s">
        <v>126</v>
      </c>
      <c r="B43" s="376" t="s">
        <v>324</v>
      </c>
      <c r="C43" s="365"/>
      <c r="D43" s="365"/>
      <c r="E43" s="348"/>
    </row>
    <row r="44" spans="1:5" s="520" customFormat="1" ht="12" customHeight="1" x14ac:dyDescent="0.2">
      <c r="A44" s="504" t="s">
        <v>127</v>
      </c>
      <c r="B44" s="376" t="s">
        <v>325</v>
      </c>
      <c r="C44" s="365"/>
      <c r="D44" s="365"/>
      <c r="E44" s="348"/>
    </row>
    <row r="45" spans="1:5" s="520" customFormat="1" ht="12" customHeight="1" x14ac:dyDescent="0.2">
      <c r="A45" s="504" t="s">
        <v>326</v>
      </c>
      <c r="B45" s="376" t="s">
        <v>327</v>
      </c>
      <c r="C45" s="368"/>
      <c r="D45" s="368"/>
      <c r="E45" s="351"/>
    </row>
    <row r="46" spans="1:5" s="493" customFormat="1" ht="12" customHeight="1" thickBot="1" x14ac:dyDescent="0.25">
      <c r="A46" s="505" t="s">
        <v>328</v>
      </c>
      <c r="B46" s="377" t="s">
        <v>329</v>
      </c>
      <c r="C46" s="369"/>
      <c r="D46" s="369"/>
      <c r="E46" s="352"/>
    </row>
    <row r="47" spans="1:5" s="520" customFormat="1" ht="12" customHeight="1" thickBot="1" x14ac:dyDescent="0.25">
      <c r="A47" s="337" t="s">
        <v>11</v>
      </c>
      <c r="B47" s="333" t="s">
        <v>330</v>
      </c>
      <c r="C47" s="364">
        <f>SUM(C48:C52)</f>
        <v>0</v>
      </c>
      <c r="D47" s="364">
        <f>SUM(D48:D52)</f>
        <v>0</v>
      </c>
      <c r="E47" s="347">
        <f>SUM(E48:E52)</f>
        <v>0</v>
      </c>
    </row>
    <row r="48" spans="1:5" s="520" customFormat="1" ht="12" customHeight="1" x14ac:dyDescent="0.2">
      <c r="A48" s="503" t="s">
        <v>66</v>
      </c>
      <c r="B48" s="375" t="s">
        <v>331</v>
      </c>
      <c r="C48" s="385"/>
      <c r="D48" s="385"/>
      <c r="E48" s="353"/>
    </row>
    <row r="49" spans="1:5" s="520" customFormat="1" ht="12" customHeight="1" x14ac:dyDescent="0.2">
      <c r="A49" s="504" t="s">
        <v>67</v>
      </c>
      <c r="B49" s="376" t="s">
        <v>332</v>
      </c>
      <c r="C49" s="368"/>
      <c r="D49" s="368"/>
      <c r="E49" s="351"/>
    </row>
    <row r="50" spans="1:5" s="520" customFormat="1" ht="12" customHeight="1" x14ac:dyDescent="0.2">
      <c r="A50" s="504" t="s">
        <v>333</v>
      </c>
      <c r="B50" s="376" t="s">
        <v>334</v>
      </c>
      <c r="C50" s="368"/>
      <c r="D50" s="368"/>
      <c r="E50" s="351"/>
    </row>
    <row r="51" spans="1:5" s="520" customFormat="1" ht="12" customHeight="1" x14ac:dyDescent="0.2">
      <c r="A51" s="504" t="s">
        <v>335</v>
      </c>
      <c r="B51" s="376" t="s">
        <v>336</v>
      </c>
      <c r="C51" s="368"/>
      <c r="D51" s="368"/>
      <c r="E51" s="351"/>
    </row>
    <row r="52" spans="1:5" s="520" customFormat="1" ht="12" customHeight="1" thickBot="1" x14ac:dyDescent="0.25">
      <c r="A52" s="505" t="s">
        <v>337</v>
      </c>
      <c r="B52" s="377" t="s">
        <v>338</v>
      </c>
      <c r="C52" s="369"/>
      <c r="D52" s="369"/>
      <c r="E52" s="352"/>
    </row>
    <row r="53" spans="1:5" s="520" customFormat="1" ht="12" customHeight="1" thickBot="1" x14ac:dyDescent="0.25">
      <c r="A53" s="337" t="s">
        <v>128</v>
      </c>
      <c r="B53" s="333" t="s">
        <v>339</v>
      </c>
      <c r="C53" s="364">
        <f>SUM(C54:C56)</f>
        <v>0</v>
      </c>
      <c r="D53" s="364">
        <f>SUM(D54:D56)</f>
        <v>0</v>
      </c>
      <c r="E53" s="347">
        <f>SUM(E54:E56)</f>
        <v>0</v>
      </c>
    </row>
    <row r="54" spans="1:5" s="493" customFormat="1" ht="12" customHeight="1" x14ac:dyDescent="0.2">
      <c r="A54" s="503" t="s">
        <v>68</v>
      </c>
      <c r="B54" s="375" t="s">
        <v>340</v>
      </c>
      <c r="C54" s="366"/>
      <c r="D54" s="366"/>
      <c r="E54" s="349"/>
    </row>
    <row r="55" spans="1:5" s="493" customFormat="1" ht="12" customHeight="1" x14ac:dyDescent="0.2">
      <c r="A55" s="504" t="s">
        <v>69</v>
      </c>
      <c r="B55" s="376" t="s">
        <v>341</v>
      </c>
      <c r="C55" s="365"/>
      <c r="D55" s="365"/>
      <c r="E55" s="348"/>
    </row>
    <row r="56" spans="1:5" s="493" customFormat="1" ht="12" customHeight="1" x14ac:dyDescent="0.2">
      <c r="A56" s="504" t="s">
        <v>342</v>
      </c>
      <c r="B56" s="376" t="s">
        <v>343</v>
      </c>
      <c r="C56" s="365"/>
      <c r="D56" s="365"/>
      <c r="E56" s="348"/>
    </row>
    <row r="57" spans="1:5" s="493" customFormat="1" ht="12" customHeight="1" thickBot="1" x14ac:dyDescent="0.25">
      <c r="A57" s="505" t="s">
        <v>344</v>
      </c>
      <c r="B57" s="377" t="s">
        <v>345</v>
      </c>
      <c r="C57" s="367"/>
      <c r="D57" s="367"/>
      <c r="E57" s="350"/>
    </row>
    <row r="58" spans="1:5" s="520" customFormat="1" ht="12" customHeight="1" thickBot="1" x14ac:dyDescent="0.25">
      <c r="A58" s="337" t="s">
        <v>13</v>
      </c>
      <c r="B58" s="354" t="s">
        <v>346</v>
      </c>
      <c r="C58" s="364">
        <f>SUM(C59:C61)</f>
        <v>0</v>
      </c>
      <c r="D58" s="364">
        <f>SUM(D59:D61)</f>
        <v>0</v>
      </c>
      <c r="E58" s="347">
        <f>SUM(E59:E61)</f>
        <v>0</v>
      </c>
    </row>
    <row r="59" spans="1:5" s="520" customFormat="1" ht="12" customHeight="1" x14ac:dyDescent="0.2">
      <c r="A59" s="503" t="s">
        <v>129</v>
      </c>
      <c r="B59" s="375" t="s">
        <v>347</v>
      </c>
      <c r="C59" s="368"/>
      <c r="D59" s="368"/>
      <c r="E59" s="351"/>
    </row>
    <row r="60" spans="1:5" s="520" customFormat="1" ht="12" customHeight="1" x14ac:dyDescent="0.2">
      <c r="A60" s="504" t="s">
        <v>130</v>
      </c>
      <c r="B60" s="376" t="s">
        <v>534</v>
      </c>
      <c r="C60" s="368"/>
      <c r="D60" s="368"/>
      <c r="E60" s="351"/>
    </row>
    <row r="61" spans="1:5" s="520" customFormat="1" ht="12" customHeight="1" x14ac:dyDescent="0.2">
      <c r="A61" s="504" t="s">
        <v>155</v>
      </c>
      <c r="B61" s="376" t="s">
        <v>349</v>
      </c>
      <c r="C61" s="368"/>
      <c r="D61" s="368"/>
      <c r="E61" s="351"/>
    </row>
    <row r="62" spans="1:5" s="520" customFormat="1" ht="12" customHeight="1" thickBot="1" x14ac:dyDescent="0.25">
      <c r="A62" s="505" t="s">
        <v>350</v>
      </c>
      <c r="B62" s="377" t="s">
        <v>351</v>
      </c>
      <c r="C62" s="368"/>
      <c r="D62" s="368"/>
      <c r="E62" s="351"/>
    </row>
    <row r="63" spans="1:5" s="520" customFormat="1" ht="12" customHeight="1" thickBot="1" x14ac:dyDescent="0.25">
      <c r="A63" s="337" t="s">
        <v>14</v>
      </c>
      <c r="B63" s="333" t="s">
        <v>352</v>
      </c>
      <c r="C63" s="370">
        <f>+C8+C15+C22+C29+C36+C47+C53+C58</f>
        <v>0</v>
      </c>
      <c r="D63" s="370">
        <f>+D8+D15+D22+D29+D36+D47+D53+D58</f>
        <v>0</v>
      </c>
      <c r="E63" s="383">
        <f>+E8+E15+E22+E29+E36+E47+E53+E58</f>
        <v>0</v>
      </c>
    </row>
    <row r="64" spans="1:5" s="520" customFormat="1" ht="12" customHeight="1" thickBot="1" x14ac:dyDescent="0.2">
      <c r="A64" s="506" t="s">
        <v>532</v>
      </c>
      <c r="B64" s="354" t="s">
        <v>354</v>
      </c>
      <c r="C64" s="364">
        <f>SUM(C65:C67)</f>
        <v>0</v>
      </c>
      <c r="D64" s="364">
        <f>SUM(D65:D67)</f>
        <v>0</v>
      </c>
      <c r="E64" s="347">
        <f>SUM(E65:E67)</f>
        <v>0</v>
      </c>
    </row>
    <row r="65" spans="1:5" s="520" customFormat="1" ht="12" customHeight="1" x14ac:dyDescent="0.2">
      <c r="A65" s="503" t="s">
        <v>355</v>
      </c>
      <c r="B65" s="375" t="s">
        <v>356</v>
      </c>
      <c r="C65" s="368"/>
      <c r="D65" s="368"/>
      <c r="E65" s="351"/>
    </row>
    <row r="66" spans="1:5" s="520" customFormat="1" ht="12" customHeight="1" x14ac:dyDescent="0.2">
      <c r="A66" s="504" t="s">
        <v>357</v>
      </c>
      <c r="B66" s="376" t="s">
        <v>358</v>
      </c>
      <c r="C66" s="368"/>
      <c r="D66" s="368"/>
      <c r="E66" s="351"/>
    </row>
    <row r="67" spans="1:5" s="520" customFormat="1" ht="12" customHeight="1" thickBot="1" x14ac:dyDescent="0.25">
      <c r="A67" s="505" t="s">
        <v>359</v>
      </c>
      <c r="B67" s="499" t="s">
        <v>360</v>
      </c>
      <c r="C67" s="368"/>
      <c r="D67" s="368"/>
      <c r="E67" s="351"/>
    </row>
    <row r="68" spans="1:5" s="520" customFormat="1" ht="12" customHeight="1" thickBot="1" x14ac:dyDescent="0.2">
      <c r="A68" s="506" t="s">
        <v>361</v>
      </c>
      <c r="B68" s="354" t="s">
        <v>362</v>
      </c>
      <c r="C68" s="364">
        <f>SUM(C69:C72)</f>
        <v>0</v>
      </c>
      <c r="D68" s="364">
        <f>SUM(D69:D72)</f>
        <v>0</v>
      </c>
      <c r="E68" s="347">
        <f>SUM(E69:E72)</f>
        <v>0</v>
      </c>
    </row>
    <row r="69" spans="1:5" s="520" customFormat="1" ht="12" customHeight="1" x14ac:dyDescent="0.2">
      <c r="A69" s="503" t="s">
        <v>106</v>
      </c>
      <c r="B69" s="375" t="s">
        <v>363</v>
      </c>
      <c r="C69" s="368"/>
      <c r="D69" s="368"/>
      <c r="E69" s="351"/>
    </row>
    <row r="70" spans="1:5" s="520" customFormat="1" ht="12" customHeight="1" x14ac:dyDescent="0.2">
      <c r="A70" s="504" t="s">
        <v>107</v>
      </c>
      <c r="B70" s="376" t="s">
        <v>364</v>
      </c>
      <c r="C70" s="368"/>
      <c r="D70" s="368"/>
      <c r="E70" s="351"/>
    </row>
    <row r="71" spans="1:5" s="520" customFormat="1" ht="12" customHeight="1" x14ac:dyDescent="0.2">
      <c r="A71" s="504" t="s">
        <v>365</v>
      </c>
      <c r="B71" s="376" t="s">
        <v>366</v>
      </c>
      <c r="C71" s="368"/>
      <c r="D71" s="368"/>
      <c r="E71" s="351"/>
    </row>
    <row r="72" spans="1:5" s="520" customFormat="1" ht="12" customHeight="1" thickBot="1" x14ac:dyDescent="0.25">
      <c r="A72" s="505" t="s">
        <v>367</v>
      </c>
      <c r="B72" s="377" t="s">
        <v>368</v>
      </c>
      <c r="C72" s="368"/>
      <c r="D72" s="368"/>
      <c r="E72" s="351"/>
    </row>
    <row r="73" spans="1:5" s="520" customFormat="1" ht="12" customHeight="1" thickBot="1" x14ac:dyDescent="0.2">
      <c r="A73" s="506" t="s">
        <v>369</v>
      </c>
      <c r="B73" s="354" t="s">
        <v>370</v>
      </c>
      <c r="C73" s="364">
        <f>SUM(C74:C75)</f>
        <v>0</v>
      </c>
      <c r="D73" s="364">
        <f>SUM(D74:D75)</f>
        <v>0</v>
      </c>
      <c r="E73" s="347">
        <f>SUM(E74:E75)</f>
        <v>0</v>
      </c>
    </row>
    <row r="74" spans="1:5" s="520" customFormat="1" ht="12" customHeight="1" x14ac:dyDescent="0.2">
      <c r="A74" s="503" t="s">
        <v>371</v>
      </c>
      <c r="B74" s="375" t="s">
        <v>372</v>
      </c>
      <c r="C74" s="368"/>
      <c r="D74" s="368"/>
      <c r="E74" s="351"/>
    </row>
    <row r="75" spans="1:5" s="520" customFormat="1" ht="12" customHeight="1" thickBot="1" x14ac:dyDescent="0.25">
      <c r="A75" s="505" t="s">
        <v>373</v>
      </c>
      <c r="B75" s="377" t="s">
        <v>374</v>
      </c>
      <c r="C75" s="368"/>
      <c r="D75" s="368"/>
      <c r="E75" s="351"/>
    </row>
    <row r="76" spans="1:5" s="520" customFormat="1" ht="12" customHeight="1" thickBot="1" x14ac:dyDescent="0.2">
      <c r="A76" s="506" t="s">
        <v>375</v>
      </c>
      <c r="B76" s="354" t="s">
        <v>376</v>
      </c>
      <c r="C76" s="364">
        <f>SUM(C77:C79)</f>
        <v>0</v>
      </c>
      <c r="D76" s="364">
        <f>SUM(D77:D79)</f>
        <v>0</v>
      </c>
      <c r="E76" s="347">
        <f>SUM(E77:E79)</f>
        <v>0</v>
      </c>
    </row>
    <row r="77" spans="1:5" s="520" customFormat="1" ht="12" customHeight="1" x14ac:dyDescent="0.2">
      <c r="A77" s="503" t="s">
        <v>377</v>
      </c>
      <c r="B77" s="375" t="s">
        <v>378</v>
      </c>
      <c r="C77" s="368"/>
      <c r="D77" s="368"/>
      <c r="E77" s="351"/>
    </row>
    <row r="78" spans="1:5" s="520" customFormat="1" ht="12" customHeight="1" x14ac:dyDescent="0.2">
      <c r="A78" s="504" t="s">
        <v>379</v>
      </c>
      <c r="B78" s="376" t="s">
        <v>380</v>
      </c>
      <c r="C78" s="368"/>
      <c r="D78" s="368"/>
      <c r="E78" s="351"/>
    </row>
    <row r="79" spans="1:5" s="520" customFormat="1" ht="12" customHeight="1" thickBot="1" x14ac:dyDescent="0.25">
      <c r="A79" s="505" t="s">
        <v>381</v>
      </c>
      <c r="B79" s="377" t="s">
        <v>382</v>
      </c>
      <c r="C79" s="368"/>
      <c r="D79" s="368"/>
      <c r="E79" s="351"/>
    </row>
    <row r="80" spans="1:5" s="520" customFormat="1" ht="12" customHeight="1" thickBot="1" x14ac:dyDescent="0.2">
      <c r="A80" s="506" t="s">
        <v>383</v>
      </c>
      <c r="B80" s="354" t="s">
        <v>384</v>
      </c>
      <c r="C80" s="364">
        <f>SUM(C81:C84)</f>
        <v>0</v>
      </c>
      <c r="D80" s="364">
        <f>SUM(D81:D84)</f>
        <v>0</v>
      </c>
      <c r="E80" s="347">
        <f>SUM(E81:E84)</f>
        <v>0</v>
      </c>
    </row>
    <row r="81" spans="1:5" s="520" customFormat="1" ht="12" customHeight="1" x14ac:dyDescent="0.2">
      <c r="A81" s="507" t="s">
        <v>385</v>
      </c>
      <c r="B81" s="375" t="s">
        <v>386</v>
      </c>
      <c r="C81" s="368"/>
      <c r="D81" s="368"/>
      <c r="E81" s="351"/>
    </row>
    <row r="82" spans="1:5" s="520" customFormat="1" ht="12" customHeight="1" x14ac:dyDescent="0.2">
      <c r="A82" s="508" t="s">
        <v>387</v>
      </c>
      <c r="B82" s="376" t="s">
        <v>388</v>
      </c>
      <c r="C82" s="368"/>
      <c r="D82" s="368"/>
      <c r="E82" s="351"/>
    </row>
    <row r="83" spans="1:5" s="520" customFormat="1" ht="12" customHeight="1" x14ac:dyDescent="0.2">
      <c r="A83" s="508" t="s">
        <v>389</v>
      </c>
      <c r="B83" s="376" t="s">
        <v>390</v>
      </c>
      <c r="C83" s="368"/>
      <c r="D83" s="368"/>
      <c r="E83" s="351"/>
    </row>
    <row r="84" spans="1:5" s="520" customFormat="1" ht="12" customHeight="1" thickBot="1" x14ac:dyDescent="0.25">
      <c r="A84" s="509" t="s">
        <v>391</v>
      </c>
      <c r="B84" s="377" t="s">
        <v>392</v>
      </c>
      <c r="C84" s="368"/>
      <c r="D84" s="368"/>
      <c r="E84" s="351"/>
    </row>
    <row r="85" spans="1:5" s="520" customFormat="1" ht="12" customHeight="1" thickBot="1" x14ac:dyDescent="0.2">
      <c r="A85" s="506" t="s">
        <v>393</v>
      </c>
      <c r="B85" s="354" t="s">
        <v>394</v>
      </c>
      <c r="C85" s="389"/>
      <c r="D85" s="389"/>
      <c r="E85" s="390"/>
    </row>
    <row r="86" spans="1:5" s="520" customFormat="1" ht="12" customHeight="1" thickBot="1" x14ac:dyDescent="0.2">
      <c r="A86" s="506" t="s">
        <v>395</v>
      </c>
      <c r="B86" s="500" t="s">
        <v>396</v>
      </c>
      <c r="C86" s="370">
        <f>+C64+C68+C73+C76+C80+C85</f>
        <v>0</v>
      </c>
      <c r="D86" s="370">
        <f>+D64+D68+D73+D76+D80+D85</f>
        <v>0</v>
      </c>
      <c r="E86" s="383">
        <f>+E64+E68+E73+E76+E80+E85</f>
        <v>0</v>
      </c>
    </row>
    <row r="87" spans="1:5" s="520" customFormat="1" ht="12" customHeight="1" thickBot="1" x14ac:dyDescent="0.2">
      <c r="A87" s="510" t="s">
        <v>397</v>
      </c>
      <c r="B87" s="501" t="s">
        <v>533</v>
      </c>
      <c r="C87" s="370">
        <f>+C63+C86</f>
        <v>0</v>
      </c>
      <c r="D87" s="370">
        <f>+D63+D86</f>
        <v>0</v>
      </c>
      <c r="E87" s="383">
        <f>+E63+E86</f>
        <v>0</v>
      </c>
    </row>
    <row r="88" spans="1:5" s="520" customFormat="1" ht="15" customHeight="1" x14ac:dyDescent="0.2">
      <c r="A88" s="475"/>
      <c r="B88" s="476"/>
      <c r="C88" s="491"/>
      <c r="D88" s="491"/>
      <c r="E88" s="491"/>
    </row>
    <row r="89" spans="1:5" ht="13.5" thickBot="1" x14ac:dyDescent="0.25">
      <c r="A89" s="477"/>
      <c r="B89" s="478"/>
      <c r="C89" s="492"/>
      <c r="D89" s="492"/>
      <c r="E89" s="492"/>
    </row>
    <row r="90" spans="1:5" s="519" customFormat="1" ht="16.5" customHeight="1" thickBot="1" x14ac:dyDescent="0.25">
      <c r="A90" s="1010" t="s">
        <v>42</v>
      </c>
      <c r="B90" s="1011"/>
      <c r="C90" s="1011"/>
      <c r="D90" s="1011"/>
      <c r="E90" s="1012"/>
    </row>
    <row r="91" spans="1:5" s="295" customFormat="1" ht="12" customHeight="1" thickBot="1" x14ac:dyDescent="0.25">
      <c r="A91" s="498" t="s">
        <v>6</v>
      </c>
      <c r="B91" s="336" t="s">
        <v>405</v>
      </c>
      <c r="C91" s="363">
        <f>SUM(C92:C96)</f>
        <v>0</v>
      </c>
      <c r="D91" s="363">
        <f>SUM(D92:D96)</f>
        <v>0</v>
      </c>
      <c r="E91" s="318">
        <f>SUM(E92:E96)</f>
        <v>0</v>
      </c>
    </row>
    <row r="92" spans="1:5" ht="12" customHeight="1" x14ac:dyDescent="0.2">
      <c r="A92" s="511" t="s">
        <v>70</v>
      </c>
      <c r="B92" s="322" t="s">
        <v>36</v>
      </c>
      <c r="C92" s="92"/>
      <c r="D92" s="92"/>
      <c r="E92" s="317"/>
    </row>
    <row r="93" spans="1:5" ht="12" customHeight="1" x14ac:dyDescent="0.2">
      <c r="A93" s="504" t="s">
        <v>71</v>
      </c>
      <c r="B93" s="320" t="s">
        <v>131</v>
      </c>
      <c r="C93" s="365"/>
      <c r="D93" s="365"/>
      <c r="E93" s="348"/>
    </row>
    <row r="94" spans="1:5" ht="12" customHeight="1" x14ac:dyDescent="0.2">
      <c r="A94" s="504" t="s">
        <v>72</v>
      </c>
      <c r="B94" s="320" t="s">
        <v>98</v>
      </c>
      <c r="C94" s="367"/>
      <c r="D94" s="367"/>
      <c r="E94" s="350"/>
    </row>
    <row r="95" spans="1:5" ht="12" customHeight="1" x14ac:dyDescent="0.2">
      <c r="A95" s="504" t="s">
        <v>73</v>
      </c>
      <c r="B95" s="323" t="s">
        <v>132</v>
      </c>
      <c r="C95" s="367"/>
      <c r="D95" s="367"/>
      <c r="E95" s="350"/>
    </row>
    <row r="96" spans="1:5" ht="12" customHeight="1" x14ac:dyDescent="0.2">
      <c r="A96" s="504" t="s">
        <v>82</v>
      </c>
      <c r="B96" s="331" t="s">
        <v>133</v>
      </c>
      <c r="C96" s="367"/>
      <c r="D96" s="367"/>
      <c r="E96" s="350"/>
    </row>
    <row r="97" spans="1:5" ht="12" customHeight="1" x14ac:dyDescent="0.2">
      <c r="A97" s="504" t="s">
        <v>74</v>
      </c>
      <c r="B97" s="320" t="s">
        <v>406</v>
      </c>
      <c r="C97" s="367"/>
      <c r="D97" s="367"/>
      <c r="E97" s="350"/>
    </row>
    <row r="98" spans="1:5" ht="12" customHeight="1" x14ac:dyDescent="0.2">
      <c r="A98" s="504" t="s">
        <v>75</v>
      </c>
      <c r="B98" s="343" t="s">
        <v>407</v>
      </c>
      <c r="C98" s="367"/>
      <c r="D98" s="367"/>
      <c r="E98" s="350"/>
    </row>
    <row r="99" spans="1:5" ht="12" customHeight="1" x14ac:dyDescent="0.2">
      <c r="A99" s="504" t="s">
        <v>83</v>
      </c>
      <c r="B99" s="344" t="s">
        <v>408</v>
      </c>
      <c r="C99" s="367"/>
      <c r="D99" s="367"/>
      <c r="E99" s="350"/>
    </row>
    <row r="100" spans="1:5" ht="12" customHeight="1" x14ac:dyDescent="0.2">
      <c r="A100" s="504" t="s">
        <v>84</v>
      </c>
      <c r="B100" s="344" t="s">
        <v>409</v>
      </c>
      <c r="C100" s="367"/>
      <c r="D100" s="367"/>
      <c r="E100" s="350"/>
    </row>
    <row r="101" spans="1:5" ht="12" customHeight="1" x14ac:dyDescent="0.2">
      <c r="A101" s="504" t="s">
        <v>85</v>
      </c>
      <c r="B101" s="343" t="s">
        <v>410</v>
      </c>
      <c r="C101" s="367"/>
      <c r="D101" s="367"/>
      <c r="E101" s="350"/>
    </row>
    <row r="102" spans="1:5" ht="12" customHeight="1" x14ac:dyDescent="0.2">
      <c r="A102" s="504" t="s">
        <v>86</v>
      </c>
      <c r="B102" s="343" t="s">
        <v>411</v>
      </c>
      <c r="C102" s="367"/>
      <c r="D102" s="367"/>
      <c r="E102" s="350"/>
    </row>
    <row r="103" spans="1:5" ht="12" customHeight="1" x14ac:dyDescent="0.2">
      <c r="A103" s="504" t="s">
        <v>88</v>
      </c>
      <c r="B103" s="344" t="s">
        <v>412</v>
      </c>
      <c r="C103" s="367"/>
      <c r="D103" s="367"/>
      <c r="E103" s="350"/>
    </row>
    <row r="104" spans="1:5" ht="12" customHeight="1" x14ac:dyDescent="0.2">
      <c r="A104" s="512" t="s">
        <v>134</v>
      </c>
      <c r="B104" s="345" t="s">
        <v>413</v>
      </c>
      <c r="C104" s="367"/>
      <c r="D104" s="367"/>
      <c r="E104" s="350"/>
    </row>
    <row r="105" spans="1:5" ht="12" customHeight="1" x14ac:dyDescent="0.2">
      <c r="A105" s="504" t="s">
        <v>414</v>
      </c>
      <c r="B105" s="345" t="s">
        <v>415</v>
      </c>
      <c r="C105" s="367"/>
      <c r="D105" s="367"/>
      <c r="E105" s="350"/>
    </row>
    <row r="106" spans="1:5" s="295" customFormat="1" ht="12" customHeight="1" thickBot="1" x14ac:dyDescent="0.25">
      <c r="A106" s="513" t="s">
        <v>416</v>
      </c>
      <c r="B106" s="346" t="s">
        <v>417</v>
      </c>
      <c r="C106" s="93"/>
      <c r="D106" s="93"/>
      <c r="E106" s="311"/>
    </row>
    <row r="107" spans="1:5" ht="12" customHeight="1" thickBot="1" x14ac:dyDescent="0.25">
      <c r="A107" s="337" t="s">
        <v>7</v>
      </c>
      <c r="B107" s="335" t="s">
        <v>418</v>
      </c>
      <c r="C107" s="364">
        <f>+C108+C110+C112</f>
        <v>0</v>
      </c>
      <c r="D107" s="364">
        <f>+D108+D110+D112</f>
        <v>0</v>
      </c>
      <c r="E107" s="347">
        <f>+E108+E110+E112</f>
        <v>0</v>
      </c>
    </row>
    <row r="108" spans="1:5" ht="12" customHeight="1" x14ac:dyDescent="0.2">
      <c r="A108" s="503" t="s">
        <v>76</v>
      </c>
      <c r="B108" s="320" t="s">
        <v>153</v>
      </c>
      <c r="C108" s="366"/>
      <c r="D108" s="366"/>
      <c r="E108" s="349"/>
    </row>
    <row r="109" spans="1:5" ht="12" customHeight="1" x14ac:dyDescent="0.2">
      <c r="A109" s="503" t="s">
        <v>77</v>
      </c>
      <c r="B109" s="324" t="s">
        <v>419</v>
      </c>
      <c r="C109" s="366"/>
      <c r="D109" s="366"/>
      <c r="E109" s="349"/>
    </row>
    <row r="110" spans="1:5" ht="12" customHeight="1" x14ac:dyDescent="0.2">
      <c r="A110" s="503" t="s">
        <v>78</v>
      </c>
      <c r="B110" s="324" t="s">
        <v>135</v>
      </c>
      <c r="C110" s="365"/>
      <c r="D110" s="365"/>
      <c r="E110" s="348"/>
    </row>
    <row r="111" spans="1:5" ht="12" customHeight="1" x14ac:dyDescent="0.2">
      <c r="A111" s="503" t="s">
        <v>79</v>
      </c>
      <c r="B111" s="324" t="s">
        <v>420</v>
      </c>
      <c r="C111" s="365"/>
      <c r="D111" s="365"/>
      <c r="E111" s="348"/>
    </row>
    <row r="112" spans="1:5" ht="12" customHeight="1" x14ac:dyDescent="0.2">
      <c r="A112" s="503" t="s">
        <v>80</v>
      </c>
      <c r="B112" s="356" t="s">
        <v>156</v>
      </c>
      <c r="C112" s="365"/>
      <c r="D112" s="365"/>
      <c r="E112" s="348"/>
    </row>
    <row r="113" spans="1:5" ht="12" customHeight="1" x14ac:dyDescent="0.2">
      <c r="A113" s="503" t="s">
        <v>87</v>
      </c>
      <c r="B113" s="355" t="s">
        <v>421</v>
      </c>
      <c r="C113" s="365"/>
      <c r="D113" s="365"/>
      <c r="E113" s="348"/>
    </row>
    <row r="114" spans="1:5" ht="12" customHeight="1" x14ac:dyDescent="0.2">
      <c r="A114" s="503" t="s">
        <v>89</v>
      </c>
      <c r="B114" s="371" t="s">
        <v>422</v>
      </c>
      <c r="C114" s="365"/>
      <c r="D114" s="365"/>
      <c r="E114" s="348"/>
    </row>
    <row r="115" spans="1:5" ht="12" customHeight="1" x14ac:dyDescent="0.2">
      <c r="A115" s="503" t="s">
        <v>136</v>
      </c>
      <c r="B115" s="344" t="s">
        <v>409</v>
      </c>
      <c r="C115" s="365"/>
      <c r="D115" s="365"/>
      <c r="E115" s="348"/>
    </row>
    <row r="116" spans="1:5" ht="12" customHeight="1" x14ac:dyDescent="0.2">
      <c r="A116" s="503" t="s">
        <v>137</v>
      </c>
      <c r="B116" s="344" t="s">
        <v>423</v>
      </c>
      <c r="C116" s="365"/>
      <c r="D116" s="365"/>
      <c r="E116" s="348"/>
    </row>
    <row r="117" spans="1:5" ht="12" customHeight="1" x14ac:dyDescent="0.2">
      <c r="A117" s="503" t="s">
        <v>138</v>
      </c>
      <c r="B117" s="344" t="s">
        <v>424</v>
      </c>
      <c r="C117" s="365"/>
      <c r="D117" s="365"/>
      <c r="E117" s="348"/>
    </row>
    <row r="118" spans="1:5" ht="12" customHeight="1" x14ac:dyDescent="0.2">
      <c r="A118" s="503" t="s">
        <v>425</v>
      </c>
      <c r="B118" s="344" t="s">
        <v>412</v>
      </c>
      <c r="C118" s="365"/>
      <c r="D118" s="365"/>
      <c r="E118" s="348"/>
    </row>
    <row r="119" spans="1:5" ht="12" customHeight="1" x14ac:dyDescent="0.2">
      <c r="A119" s="503" t="s">
        <v>426</v>
      </c>
      <c r="B119" s="344" t="s">
        <v>427</v>
      </c>
      <c r="C119" s="365"/>
      <c r="D119" s="365"/>
      <c r="E119" s="348"/>
    </row>
    <row r="120" spans="1:5" ht="12" customHeight="1" thickBot="1" x14ac:dyDescent="0.25">
      <c r="A120" s="512" t="s">
        <v>428</v>
      </c>
      <c r="B120" s="344" t="s">
        <v>429</v>
      </c>
      <c r="C120" s="367"/>
      <c r="D120" s="367"/>
      <c r="E120" s="350"/>
    </row>
    <row r="121" spans="1:5" ht="12" customHeight="1" thickBot="1" x14ac:dyDescent="0.25">
      <c r="A121" s="337" t="s">
        <v>8</v>
      </c>
      <c r="B121" s="340" t="s">
        <v>430</v>
      </c>
      <c r="C121" s="364">
        <f>+C122+C123</f>
        <v>0</v>
      </c>
      <c r="D121" s="364">
        <f>+D122+D123</f>
        <v>0</v>
      </c>
      <c r="E121" s="347">
        <f>+E122+E123</f>
        <v>0</v>
      </c>
    </row>
    <row r="122" spans="1:5" ht="12" customHeight="1" x14ac:dyDescent="0.2">
      <c r="A122" s="503" t="s">
        <v>59</v>
      </c>
      <c r="B122" s="321" t="s">
        <v>44</v>
      </c>
      <c r="C122" s="366"/>
      <c r="D122" s="366"/>
      <c r="E122" s="349"/>
    </row>
    <row r="123" spans="1:5" ht="12" customHeight="1" thickBot="1" x14ac:dyDescent="0.25">
      <c r="A123" s="505" t="s">
        <v>60</v>
      </c>
      <c r="B123" s="324" t="s">
        <v>45</v>
      </c>
      <c r="C123" s="367"/>
      <c r="D123" s="367"/>
      <c r="E123" s="350"/>
    </row>
    <row r="124" spans="1:5" ht="12" customHeight="1" thickBot="1" x14ac:dyDescent="0.25">
      <c r="A124" s="337" t="s">
        <v>9</v>
      </c>
      <c r="B124" s="340" t="s">
        <v>431</v>
      </c>
      <c r="C124" s="364">
        <f>+C91+C107+C121</f>
        <v>0</v>
      </c>
      <c r="D124" s="364">
        <f>+D91+D107+D121</f>
        <v>0</v>
      </c>
      <c r="E124" s="347">
        <f>+E91+E107+E121</f>
        <v>0</v>
      </c>
    </row>
    <row r="125" spans="1:5" ht="12" customHeight="1" thickBot="1" x14ac:dyDescent="0.25">
      <c r="A125" s="337" t="s">
        <v>10</v>
      </c>
      <c r="B125" s="340" t="s">
        <v>535</v>
      </c>
      <c r="C125" s="364">
        <f>+C126+C127+C128</f>
        <v>0</v>
      </c>
      <c r="D125" s="364">
        <f>+D126+D127+D128</f>
        <v>0</v>
      </c>
      <c r="E125" s="347">
        <f>+E126+E127+E128</f>
        <v>0</v>
      </c>
    </row>
    <row r="126" spans="1:5" ht="12" customHeight="1" x14ac:dyDescent="0.2">
      <c r="A126" s="503" t="s">
        <v>63</v>
      </c>
      <c r="B126" s="321" t="s">
        <v>433</v>
      </c>
      <c r="C126" s="365"/>
      <c r="D126" s="365"/>
      <c r="E126" s="348"/>
    </row>
    <row r="127" spans="1:5" ht="12" customHeight="1" x14ac:dyDescent="0.2">
      <c r="A127" s="503" t="s">
        <v>64</v>
      </c>
      <c r="B127" s="321" t="s">
        <v>434</v>
      </c>
      <c r="C127" s="365"/>
      <c r="D127" s="365"/>
      <c r="E127" s="348"/>
    </row>
    <row r="128" spans="1:5" ht="12" customHeight="1" thickBot="1" x14ac:dyDescent="0.25">
      <c r="A128" s="512" t="s">
        <v>65</v>
      </c>
      <c r="B128" s="319" t="s">
        <v>435</v>
      </c>
      <c r="C128" s="365"/>
      <c r="D128" s="365"/>
      <c r="E128" s="348"/>
    </row>
    <row r="129" spans="1:11" ht="12" customHeight="1" thickBot="1" x14ac:dyDescent="0.25">
      <c r="A129" s="337" t="s">
        <v>11</v>
      </c>
      <c r="B129" s="340" t="s">
        <v>436</v>
      </c>
      <c r="C129" s="364">
        <f>+C130+C131+C132+C133</f>
        <v>0</v>
      </c>
      <c r="D129" s="364">
        <f>+D130+D131+D132+D133</f>
        <v>0</v>
      </c>
      <c r="E129" s="347">
        <f>+E130+E131+E132+E133</f>
        <v>0</v>
      </c>
    </row>
    <row r="130" spans="1:11" ht="12" customHeight="1" x14ac:dyDescent="0.2">
      <c r="A130" s="503" t="s">
        <v>66</v>
      </c>
      <c r="B130" s="321" t="s">
        <v>437</v>
      </c>
      <c r="C130" s="365"/>
      <c r="D130" s="365"/>
      <c r="E130" s="348"/>
    </row>
    <row r="131" spans="1:11" ht="12" customHeight="1" x14ac:dyDescent="0.2">
      <c r="A131" s="503" t="s">
        <v>67</v>
      </c>
      <c r="B131" s="321" t="s">
        <v>438</v>
      </c>
      <c r="C131" s="365"/>
      <c r="D131" s="365"/>
      <c r="E131" s="348"/>
    </row>
    <row r="132" spans="1:11" ht="12" customHeight="1" x14ac:dyDescent="0.2">
      <c r="A132" s="503" t="s">
        <v>333</v>
      </c>
      <c r="B132" s="321" t="s">
        <v>439</v>
      </c>
      <c r="C132" s="365"/>
      <c r="D132" s="365"/>
      <c r="E132" s="348"/>
    </row>
    <row r="133" spans="1:11" s="295" customFormat="1" ht="12" customHeight="1" thickBot="1" x14ac:dyDescent="0.25">
      <c r="A133" s="512" t="s">
        <v>335</v>
      </c>
      <c r="B133" s="319" t="s">
        <v>440</v>
      </c>
      <c r="C133" s="365"/>
      <c r="D133" s="365"/>
      <c r="E133" s="348"/>
    </row>
    <row r="134" spans="1:11" ht="13.5" thickBot="1" x14ac:dyDescent="0.25">
      <c r="A134" s="337" t="s">
        <v>12</v>
      </c>
      <c r="B134" s="340" t="s">
        <v>649</v>
      </c>
      <c r="C134" s="370">
        <f>+C135+C136+C138+C139+C137</f>
        <v>0</v>
      </c>
      <c r="D134" s="370">
        <f>+D135+D136+D138+D139+D137</f>
        <v>0</v>
      </c>
      <c r="E134" s="383">
        <f>+E135+E136+E138+E139+E137</f>
        <v>0</v>
      </c>
      <c r="K134" s="466"/>
    </row>
    <row r="135" spans="1:11" x14ac:dyDescent="0.2">
      <c r="A135" s="503" t="s">
        <v>68</v>
      </c>
      <c r="B135" s="321" t="s">
        <v>442</v>
      </c>
      <c r="C135" s="365"/>
      <c r="D135" s="365"/>
      <c r="E135" s="348"/>
    </row>
    <row r="136" spans="1:11" ht="12" customHeight="1" x14ac:dyDescent="0.2">
      <c r="A136" s="503" t="s">
        <v>69</v>
      </c>
      <c r="B136" s="321" t="s">
        <v>443</v>
      </c>
      <c r="C136" s="365"/>
      <c r="D136" s="365"/>
      <c r="E136" s="348"/>
    </row>
    <row r="137" spans="1:11" ht="12" customHeight="1" x14ac:dyDescent="0.2">
      <c r="A137" s="503" t="s">
        <v>342</v>
      </c>
      <c r="B137" s="321" t="s">
        <v>648</v>
      </c>
      <c r="C137" s="365"/>
      <c r="D137" s="365"/>
      <c r="E137" s="348"/>
    </row>
    <row r="138" spans="1:11" s="295" customFormat="1" ht="12" customHeight="1" x14ac:dyDescent="0.2">
      <c r="A138" s="503" t="s">
        <v>344</v>
      </c>
      <c r="B138" s="321" t="s">
        <v>444</v>
      </c>
      <c r="C138" s="365"/>
      <c r="D138" s="365"/>
      <c r="E138" s="348"/>
    </row>
    <row r="139" spans="1:11" s="295" customFormat="1" ht="12" customHeight="1" thickBot="1" x14ac:dyDescent="0.25">
      <c r="A139" s="512" t="s">
        <v>647</v>
      </c>
      <c r="B139" s="319" t="s">
        <v>445</v>
      </c>
      <c r="C139" s="365"/>
      <c r="D139" s="365"/>
      <c r="E139" s="348"/>
    </row>
    <row r="140" spans="1:11" s="295" customFormat="1" ht="12" customHeight="1" thickBot="1" x14ac:dyDescent="0.25">
      <c r="A140" s="337" t="s">
        <v>13</v>
      </c>
      <c r="B140" s="340" t="s">
        <v>536</v>
      </c>
      <c r="C140" s="94">
        <f>+C141+C142+C143+C144</f>
        <v>0</v>
      </c>
      <c r="D140" s="94">
        <f>+D141+D142+D143+D144</f>
        <v>0</v>
      </c>
      <c r="E140" s="316">
        <f>+E141+E142+E143+E144</f>
        <v>0</v>
      </c>
    </row>
    <row r="141" spans="1:11" s="295" customFormat="1" ht="12" customHeight="1" x14ac:dyDescent="0.2">
      <c r="A141" s="503" t="s">
        <v>129</v>
      </c>
      <c r="B141" s="321" t="s">
        <v>447</v>
      </c>
      <c r="C141" s="365"/>
      <c r="D141" s="365"/>
      <c r="E141" s="348"/>
    </row>
    <row r="142" spans="1:11" s="295" customFormat="1" ht="12" customHeight="1" x14ac:dyDescent="0.2">
      <c r="A142" s="503" t="s">
        <v>130</v>
      </c>
      <c r="B142" s="321" t="s">
        <v>448</v>
      </c>
      <c r="C142" s="365"/>
      <c r="D142" s="365"/>
      <c r="E142" s="348"/>
    </row>
    <row r="143" spans="1:11" s="295" customFormat="1" ht="12" customHeight="1" x14ac:dyDescent="0.2">
      <c r="A143" s="503" t="s">
        <v>155</v>
      </c>
      <c r="B143" s="321" t="s">
        <v>449</v>
      </c>
      <c r="C143" s="365"/>
      <c r="D143" s="365"/>
      <c r="E143" s="348"/>
    </row>
    <row r="144" spans="1:11" ht="12.75" customHeight="1" thickBot="1" x14ac:dyDescent="0.25">
      <c r="A144" s="503" t="s">
        <v>350</v>
      </c>
      <c r="B144" s="321" t="s">
        <v>450</v>
      </c>
      <c r="C144" s="365"/>
      <c r="D144" s="365"/>
      <c r="E144" s="348"/>
    </row>
    <row r="145" spans="1:5" ht="12" customHeight="1" thickBot="1" x14ac:dyDescent="0.25">
      <c r="A145" s="337" t="s">
        <v>14</v>
      </c>
      <c r="B145" s="340" t="s">
        <v>451</v>
      </c>
      <c r="C145" s="314">
        <f>+C125+C129+C134+C140</f>
        <v>0</v>
      </c>
      <c r="D145" s="314">
        <f>+D125+D129+D134+D140</f>
        <v>0</v>
      </c>
      <c r="E145" s="315">
        <f>+E125+E129+E134+E140</f>
        <v>0</v>
      </c>
    </row>
    <row r="146" spans="1:5" ht="15" customHeight="1" thickBot="1" x14ac:dyDescent="0.25">
      <c r="A146" s="514" t="s">
        <v>15</v>
      </c>
      <c r="B146" s="360" t="s">
        <v>452</v>
      </c>
      <c r="C146" s="314">
        <f>+C124+C145</f>
        <v>0</v>
      </c>
      <c r="D146" s="314">
        <f>+D124+D145</f>
        <v>0</v>
      </c>
      <c r="E146" s="315">
        <f>+E124+E145</f>
        <v>0</v>
      </c>
    </row>
    <row r="147" spans="1:5" ht="13.5" thickBot="1" x14ac:dyDescent="0.25">
      <c r="A147" s="42"/>
      <c r="B147" s="43"/>
      <c r="C147" s="44"/>
      <c r="D147" s="44"/>
      <c r="E147" s="44"/>
    </row>
    <row r="148" spans="1:5" ht="15" customHeight="1" thickBot="1" x14ac:dyDescent="0.25">
      <c r="A148" s="624" t="s">
        <v>706</v>
      </c>
      <c r="B148" s="625"/>
      <c r="C148" s="107"/>
      <c r="D148" s="108"/>
      <c r="E148" s="105"/>
    </row>
    <row r="149" spans="1:5" ht="14.25" customHeight="1" thickBot="1" x14ac:dyDescent="0.25">
      <c r="A149" s="626" t="s">
        <v>705</v>
      </c>
      <c r="B149" s="627"/>
      <c r="C149" s="107"/>
      <c r="D149" s="108"/>
      <c r="E149" s="105"/>
    </row>
  </sheetData>
  <sheetProtection formatCells="0"/>
  <mergeCells count="4">
    <mergeCell ref="B2:D2"/>
    <mergeCell ref="B3:D3"/>
    <mergeCell ref="A7:E7"/>
    <mergeCell ref="A90:E90"/>
  </mergeCells>
  <phoneticPr fontId="27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87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8"/>
  <sheetViews>
    <sheetView view="pageLayout" topLeftCell="B1" zoomScaleNormal="100" zoomScaleSheetLayoutView="115" workbookViewId="0">
      <selection activeCell="B2" sqref="B2:D2"/>
    </sheetView>
  </sheetViews>
  <sheetFormatPr defaultColWidth="9.33203125" defaultRowHeight="12.75" x14ac:dyDescent="0.2"/>
  <cols>
    <col min="1" max="1" width="16" style="535" customWidth="1"/>
    <col min="2" max="2" width="59.33203125" style="32" customWidth="1"/>
    <col min="3" max="5" width="15.83203125" style="32" customWidth="1"/>
    <col min="6" max="16384" width="9.33203125" style="32"/>
  </cols>
  <sheetData>
    <row r="1" spans="1:5" s="470" customFormat="1" ht="21" customHeight="1" thickBot="1" x14ac:dyDescent="0.25">
      <c r="A1" s="469"/>
      <c r="B1" s="471"/>
      <c r="C1" s="516"/>
      <c r="D1" s="516"/>
      <c r="E1" s="607" t="s">
        <v>924</v>
      </c>
    </row>
    <row r="2" spans="1:5" s="517" customFormat="1" ht="25.5" customHeight="1" x14ac:dyDescent="0.2">
      <c r="A2" s="497" t="s">
        <v>145</v>
      </c>
      <c r="B2" s="1016" t="s">
        <v>708</v>
      </c>
      <c r="C2" s="1017"/>
      <c r="D2" s="1018"/>
      <c r="E2" s="540" t="s">
        <v>46</v>
      </c>
    </row>
    <row r="3" spans="1:5" s="517" customFormat="1" ht="24.75" thickBot="1" x14ac:dyDescent="0.25">
      <c r="A3" s="515" t="s">
        <v>537</v>
      </c>
      <c r="B3" s="1019" t="s">
        <v>851</v>
      </c>
      <c r="C3" s="1022"/>
      <c r="D3" s="1023"/>
      <c r="E3" s="541" t="s">
        <v>40</v>
      </c>
    </row>
    <row r="4" spans="1:5" s="518" customFormat="1" ht="15.95" customHeight="1" thickBot="1" x14ac:dyDescent="0.3">
      <c r="A4" s="472"/>
      <c r="B4" s="472"/>
      <c r="C4" s="473"/>
      <c r="D4" s="473"/>
      <c r="E4" s="473" t="s">
        <v>723</v>
      </c>
    </row>
    <row r="5" spans="1:5" ht="24.75" thickBot="1" x14ac:dyDescent="0.25">
      <c r="A5" s="305" t="s">
        <v>146</v>
      </c>
      <c r="B5" s="306" t="s">
        <v>704</v>
      </c>
      <c r="C5" s="91" t="s">
        <v>176</v>
      </c>
      <c r="D5" s="91" t="s">
        <v>181</v>
      </c>
      <c r="E5" s="474" t="s">
        <v>182</v>
      </c>
    </row>
    <row r="6" spans="1:5" s="519" customFormat="1" ht="12.95" customHeight="1" thickBot="1" x14ac:dyDescent="0.25">
      <c r="A6" s="467" t="s">
        <v>399</v>
      </c>
      <c r="B6" s="468" t="s">
        <v>400</v>
      </c>
      <c r="C6" s="468" t="s">
        <v>401</v>
      </c>
      <c r="D6" s="106" t="s">
        <v>402</v>
      </c>
      <c r="E6" s="104" t="s">
        <v>403</v>
      </c>
    </row>
    <row r="7" spans="1:5" s="519" customFormat="1" ht="15.95" customHeight="1" thickBot="1" x14ac:dyDescent="0.25">
      <c r="A7" s="1010" t="s">
        <v>41</v>
      </c>
      <c r="B7" s="1011"/>
      <c r="C7" s="1011"/>
      <c r="D7" s="1011"/>
      <c r="E7" s="1012"/>
    </row>
    <row r="8" spans="1:5" s="493" customFormat="1" ht="12" customHeight="1" thickBot="1" x14ac:dyDescent="0.25">
      <c r="A8" s="467" t="s">
        <v>6</v>
      </c>
      <c r="B8" s="531" t="s">
        <v>538</v>
      </c>
      <c r="C8" s="399">
        <f>SUM(C9:C18)</f>
        <v>687354</v>
      </c>
      <c r="D8" s="399">
        <f>SUM(D9:D18)</f>
        <v>1006013</v>
      </c>
      <c r="E8" s="537">
        <f>+'7.2. sz. mell HIV'!E8+'7.3. sz. mell HIV'!E8+'7.4. sz. mell HIV'!E8</f>
        <v>155586</v>
      </c>
    </row>
    <row r="9" spans="1:5" s="493" customFormat="1" ht="12" customHeight="1" x14ac:dyDescent="0.2">
      <c r="A9" s="542" t="s">
        <v>70</v>
      </c>
      <c r="B9" s="322" t="s">
        <v>318</v>
      </c>
      <c r="C9" s="797"/>
      <c r="D9" s="797"/>
      <c r="E9" s="636">
        <f>+'7.2. sz. mell HIV'!E9+'7.3. sz. mell HIV'!E9+'7.4. sz. mell HIV'!E9</f>
        <v>0</v>
      </c>
    </row>
    <row r="10" spans="1:5" s="493" customFormat="1" ht="12" customHeight="1" x14ac:dyDescent="0.2">
      <c r="A10" s="543" t="s">
        <v>71</v>
      </c>
      <c r="B10" s="320" t="s">
        <v>319</v>
      </c>
      <c r="C10" s="780">
        <f>+'7.2. sz. mell HIV'!C10+'7.3. sz. mell HIV'!C10+'7.4. sz. mell HIV'!C10</f>
        <v>541224</v>
      </c>
      <c r="D10" s="781">
        <f>+'7.2. sz. mell HIV'!D10+'7.3. sz. mell HIV'!D10+'7.4. sz. mell HIV'!D10</f>
        <v>541224</v>
      </c>
      <c r="E10" s="776">
        <f>+'7.2. sz. mell HIV'!E10+'7.3. sz. mell HIV'!E10+'7.4. sz. mell HIV'!E10</f>
        <v>120000</v>
      </c>
    </row>
    <row r="11" spans="1:5" s="493" customFormat="1" ht="12" customHeight="1" x14ac:dyDescent="0.2">
      <c r="A11" s="543" t="s">
        <v>72</v>
      </c>
      <c r="B11" s="320" t="s">
        <v>320</v>
      </c>
      <c r="C11" s="393"/>
      <c r="D11" s="393"/>
      <c r="E11" s="639">
        <f>+'7.2. sz. mell HIV'!E11+'7.3. sz. mell HIV'!E11+'7.4. sz. mell HIV'!E11</f>
        <v>0</v>
      </c>
    </row>
    <row r="12" spans="1:5" s="493" customFormat="1" ht="12" customHeight="1" x14ac:dyDescent="0.2">
      <c r="A12" s="543" t="s">
        <v>73</v>
      </c>
      <c r="B12" s="320" t="s">
        <v>321</v>
      </c>
      <c r="C12" s="393"/>
      <c r="D12" s="393"/>
      <c r="E12" s="638">
        <f>+'7.2. sz. mell HIV'!E12+'7.3. sz. mell HIV'!E12+'7.4. sz. mell HIV'!E12</f>
        <v>0</v>
      </c>
    </row>
    <row r="13" spans="1:5" s="493" customFormat="1" ht="12" customHeight="1" x14ac:dyDescent="0.2">
      <c r="A13" s="543" t="s">
        <v>105</v>
      </c>
      <c r="B13" s="320" t="s">
        <v>322</v>
      </c>
      <c r="C13" s="393"/>
      <c r="D13" s="393"/>
      <c r="E13" s="639">
        <f>+'7.2. sz. mell HIV'!E13+'7.3. sz. mell HIV'!E13+'7.4. sz. mell HIV'!E13</f>
        <v>0</v>
      </c>
    </row>
    <row r="14" spans="1:5" s="493" customFormat="1" ht="12" customHeight="1" x14ac:dyDescent="0.2">
      <c r="A14" s="543" t="s">
        <v>74</v>
      </c>
      <c r="B14" s="320" t="s">
        <v>539</v>
      </c>
      <c r="C14" s="780">
        <f>+'7.2. sz. mell HIV'!C14+'7.3. sz. mell HIV'!C14+'7.4. sz. mell HIV'!C14</f>
        <v>146130</v>
      </c>
      <c r="D14" s="781">
        <f>+'7.2. sz. mell HIV'!D14+'7.3. sz. mell HIV'!D14+'7.4. sz. mell HIV'!D14</f>
        <v>146130</v>
      </c>
      <c r="E14" s="776">
        <f>+'7.2. sz. mell HIV'!E14+'7.3. sz. mell HIV'!E14+'7.4. sz. mell HIV'!E14</f>
        <v>32400</v>
      </c>
    </row>
    <row r="15" spans="1:5" s="520" customFormat="1" ht="12" customHeight="1" x14ac:dyDescent="0.2">
      <c r="A15" s="543" t="s">
        <v>75</v>
      </c>
      <c r="B15" s="319" t="s">
        <v>540</v>
      </c>
      <c r="C15" s="393"/>
      <c r="D15" s="393"/>
      <c r="E15" s="639">
        <f>+'7.2. sz. mell HIV'!E15+'7.3. sz. mell HIV'!E15+'7.4. sz. mell HIV'!E15</f>
        <v>0</v>
      </c>
    </row>
    <row r="16" spans="1:5" s="520" customFormat="1" ht="12" customHeight="1" x14ac:dyDescent="0.2">
      <c r="A16" s="543" t="s">
        <v>83</v>
      </c>
      <c r="B16" s="320" t="s">
        <v>325</v>
      </c>
      <c r="C16" s="101"/>
      <c r="D16" s="101"/>
      <c r="E16" s="638">
        <f>+'7.2. sz. mell HIV'!E16+'7.3. sz. mell HIV'!E16+'7.4. sz. mell HIV'!E16</f>
        <v>0</v>
      </c>
    </row>
    <row r="17" spans="1:5" s="493" customFormat="1" ht="12" customHeight="1" x14ac:dyDescent="0.2">
      <c r="A17" s="543" t="s">
        <v>84</v>
      </c>
      <c r="B17" s="320" t="s">
        <v>327</v>
      </c>
      <c r="C17" s="396"/>
      <c r="D17" s="396"/>
      <c r="E17" s="638">
        <f>+'7.2. sz. mell HIV'!E17+'7.3. sz. mell HIV'!E17+'7.4. sz. mell HIV'!E17</f>
        <v>0</v>
      </c>
    </row>
    <row r="18" spans="1:5" s="520" customFormat="1" ht="12" customHeight="1" thickBot="1" x14ac:dyDescent="0.25">
      <c r="A18" s="543" t="s">
        <v>85</v>
      </c>
      <c r="B18" s="319" t="s">
        <v>329</v>
      </c>
      <c r="C18" s="398"/>
      <c r="D18" s="398">
        <f>+'7.2. sz. mell HIV'!D18</f>
        <v>318659</v>
      </c>
      <c r="E18" s="637">
        <f>+'7.2. sz. mell HIV'!E18+'7.3. sz. mell HIV'!E18+'7.4. sz. mell HIV'!E18</f>
        <v>3186</v>
      </c>
    </row>
    <row r="19" spans="1:5" s="520" customFormat="1" ht="12" customHeight="1" thickBot="1" x14ac:dyDescent="0.25">
      <c r="A19" s="467" t="s">
        <v>7</v>
      </c>
      <c r="B19" s="531" t="s">
        <v>541</v>
      </c>
      <c r="C19" s="399">
        <f>SUM(C20:C22)</f>
        <v>0</v>
      </c>
      <c r="D19" s="399">
        <f>SUM(D20:D22)</f>
        <v>1562197</v>
      </c>
      <c r="E19" s="537">
        <f>+'7.2. sz. mell HIV'!E19+'7.3. sz. mell HIV'!E19+'7.4. sz. mell HIV'!E19</f>
        <v>1562197</v>
      </c>
    </row>
    <row r="20" spans="1:5" s="520" customFormat="1" ht="12" customHeight="1" x14ac:dyDescent="0.2">
      <c r="A20" s="543" t="s">
        <v>76</v>
      </c>
      <c r="B20" s="321" t="s">
        <v>300</v>
      </c>
      <c r="C20" s="396"/>
      <c r="D20" s="396"/>
      <c r="E20" s="636">
        <f>+'7.2. sz. mell HIV'!E20+'7.3. sz. mell HIV'!E20+'7.4. sz. mell HIV'!E20</f>
        <v>0</v>
      </c>
    </row>
    <row r="21" spans="1:5" s="520" customFormat="1" ht="12" customHeight="1" x14ac:dyDescent="0.2">
      <c r="A21" s="543" t="s">
        <v>77</v>
      </c>
      <c r="B21" s="320" t="s">
        <v>542</v>
      </c>
      <c r="C21" s="396"/>
      <c r="D21" s="396"/>
      <c r="E21" s="638">
        <f>+'7.2. sz. mell HIV'!E21+'7.3. sz. mell HIV'!E21+'7.4. sz. mell HIV'!E21</f>
        <v>0</v>
      </c>
    </row>
    <row r="22" spans="1:5" s="520" customFormat="1" ht="12" customHeight="1" x14ac:dyDescent="0.2">
      <c r="A22" s="543" t="s">
        <v>78</v>
      </c>
      <c r="B22" s="320" t="s">
        <v>543</v>
      </c>
      <c r="C22" s="396"/>
      <c r="D22" s="396">
        <f>+'7.2. sz. mell HIV'!D22</f>
        <v>1562197</v>
      </c>
      <c r="E22" s="638">
        <f>+'7.2. sz. mell HIV'!E22+'7.3. sz. mell HIV'!E22+'7.4. sz. mell HIV'!E22</f>
        <v>1562197</v>
      </c>
    </row>
    <row r="23" spans="1:5" s="520" customFormat="1" ht="12" customHeight="1" thickBot="1" x14ac:dyDescent="0.25">
      <c r="A23" s="543" t="s">
        <v>79</v>
      </c>
      <c r="B23" s="320" t="s">
        <v>650</v>
      </c>
      <c r="C23" s="396"/>
      <c r="D23" s="396"/>
      <c r="E23" s="637">
        <f>+'7.2. sz. mell HIV'!E23+'7.3. sz. mell HIV'!E23+'7.4. sz. mell HIV'!E23</f>
        <v>0</v>
      </c>
    </row>
    <row r="24" spans="1:5" s="520" customFormat="1" ht="12" customHeight="1" thickBot="1" x14ac:dyDescent="0.25">
      <c r="A24" s="530" t="s">
        <v>8</v>
      </c>
      <c r="B24" s="340" t="s">
        <v>122</v>
      </c>
      <c r="C24" s="537">
        <f>+'7.2. sz. mell HIV'!C24+'7.3. sz. mell HIV'!C24+'7.4. sz. mell HIV'!C24</f>
        <v>50000</v>
      </c>
      <c r="D24" s="537">
        <f>+'7.2. sz. mell HIV'!D24+'7.3. sz. mell HIV'!D24+'7.4. sz. mell HIV'!D24</f>
        <v>40000</v>
      </c>
      <c r="E24" s="537">
        <f>+'7.2. sz. mell HIV'!E24+'7.3. sz. mell HIV'!E24+'7.4. sz. mell HIV'!E24</f>
        <v>67795</v>
      </c>
    </row>
    <row r="25" spans="1:5" s="520" customFormat="1" ht="12" customHeight="1" thickBot="1" x14ac:dyDescent="0.25">
      <c r="A25" s="530" t="s">
        <v>9</v>
      </c>
      <c r="B25" s="340" t="s">
        <v>544</v>
      </c>
      <c r="C25" s="399">
        <f>SUM(C26:C27)</f>
        <v>0</v>
      </c>
      <c r="D25" s="399">
        <f>SUM(D26:D27)</f>
        <v>0</v>
      </c>
      <c r="E25" s="537">
        <f>+'7.2. sz. mell HIV'!E25+'7.3. sz. mell HIV'!E25+'7.4. sz. mell HIV'!E25</f>
        <v>0</v>
      </c>
    </row>
    <row r="26" spans="1:5" s="520" customFormat="1" ht="12" customHeight="1" x14ac:dyDescent="0.2">
      <c r="A26" s="544" t="s">
        <v>313</v>
      </c>
      <c r="B26" s="545" t="s">
        <v>542</v>
      </c>
      <c r="C26" s="97"/>
      <c r="D26" s="97"/>
      <c r="E26" s="636">
        <f>+'7.2. sz. mell HIV'!E26+'7.3. sz. mell HIV'!E26+'7.4. sz. mell HIV'!E26</f>
        <v>0</v>
      </c>
    </row>
    <row r="27" spans="1:5" s="520" customFormat="1" ht="12" customHeight="1" x14ac:dyDescent="0.2">
      <c r="A27" s="544" t="s">
        <v>314</v>
      </c>
      <c r="B27" s="546" t="s">
        <v>545</v>
      </c>
      <c r="C27" s="400"/>
      <c r="D27" s="400"/>
      <c r="E27" s="638">
        <f>+'7.2. sz. mell HIV'!E27+'7.3. sz. mell HIV'!E27+'7.4. sz. mell HIV'!E27</f>
        <v>0</v>
      </c>
    </row>
    <row r="28" spans="1:5" s="520" customFormat="1" ht="12" customHeight="1" thickBot="1" x14ac:dyDescent="0.25">
      <c r="A28" s="543" t="s">
        <v>315</v>
      </c>
      <c r="B28" s="547" t="s">
        <v>651</v>
      </c>
      <c r="C28" s="527"/>
      <c r="D28" s="527"/>
      <c r="E28" s="637">
        <f>+'7.2. sz. mell HIV'!E28+'7.3. sz. mell HIV'!E28+'7.4. sz. mell HIV'!E28</f>
        <v>0</v>
      </c>
    </row>
    <row r="29" spans="1:5" s="520" customFormat="1" ht="12" customHeight="1" thickBot="1" x14ac:dyDescent="0.25">
      <c r="A29" s="530" t="s">
        <v>10</v>
      </c>
      <c r="B29" s="340" t="s">
        <v>546</v>
      </c>
      <c r="C29" s="399">
        <f>SUM(C30:C32)</f>
        <v>0</v>
      </c>
      <c r="D29" s="399">
        <f>SUM(D30:D32)</f>
        <v>0</v>
      </c>
      <c r="E29" s="537">
        <f>+'7.2. sz. mell HIV'!E29+'7.3. sz. mell HIV'!E29+'7.4. sz. mell HIV'!E29</f>
        <v>0</v>
      </c>
    </row>
    <row r="30" spans="1:5" s="520" customFormat="1" ht="12" customHeight="1" x14ac:dyDescent="0.2">
      <c r="A30" s="544" t="s">
        <v>63</v>
      </c>
      <c r="B30" s="545" t="s">
        <v>331</v>
      </c>
      <c r="C30" s="97"/>
      <c r="D30" s="97"/>
      <c r="E30" s="636">
        <f>+'7.2. sz. mell HIV'!E30+'7.3. sz. mell HIV'!E30+'7.4. sz. mell HIV'!E30</f>
        <v>0</v>
      </c>
    </row>
    <row r="31" spans="1:5" s="520" customFormat="1" ht="12" customHeight="1" x14ac:dyDescent="0.2">
      <c r="A31" s="544" t="s">
        <v>64</v>
      </c>
      <c r="B31" s="546" t="s">
        <v>332</v>
      </c>
      <c r="C31" s="400"/>
      <c r="D31" s="400"/>
      <c r="E31" s="638">
        <f>+'7.2. sz. mell HIV'!E31+'7.3. sz. mell HIV'!E31+'7.4. sz. mell HIV'!E31</f>
        <v>0</v>
      </c>
    </row>
    <row r="32" spans="1:5" s="520" customFormat="1" ht="12" customHeight="1" thickBot="1" x14ac:dyDescent="0.25">
      <c r="A32" s="543" t="s">
        <v>65</v>
      </c>
      <c r="B32" s="529" t="s">
        <v>334</v>
      </c>
      <c r="C32" s="527"/>
      <c r="D32" s="527"/>
      <c r="E32" s="637">
        <f>+'7.2. sz. mell HIV'!E32+'7.3. sz. mell HIV'!E32+'7.4. sz. mell HIV'!E32</f>
        <v>0</v>
      </c>
    </row>
    <row r="33" spans="1:5" s="520" customFormat="1" ht="12" customHeight="1" thickBot="1" x14ac:dyDescent="0.25">
      <c r="A33" s="530" t="s">
        <v>11</v>
      </c>
      <c r="B33" s="340" t="s">
        <v>459</v>
      </c>
      <c r="C33" s="41"/>
      <c r="D33" s="41"/>
      <c r="E33" s="537">
        <f>+'7.2. sz. mell HIV'!E33+'7.3. sz. mell HIV'!E33+'7.4. sz. mell HIV'!E33</f>
        <v>0</v>
      </c>
    </row>
    <row r="34" spans="1:5" s="493" customFormat="1" ht="12" customHeight="1" thickBot="1" x14ac:dyDescent="0.25">
      <c r="A34" s="530" t="s">
        <v>12</v>
      </c>
      <c r="B34" s="340" t="s">
        <v>547</v>
      </c>
      <c r="C34" s="41"/>
      <c r="D34" s="41"/>
      <c r="E34" s="537">
        <f>+'7.2. sz. mell HIV'!E34+'7.3. sz. mell HIV'!E34+'7.4. sz. mell HIV'!E34</f>
        <v>0</v>
      </c>
    </row>
    <row r="35" spans="1:5" s="493" customFormat="1" ht="12" customHeight="1" thickBot="1" x14ac:dyDescent="0.25">
      <c r="A35" s="467" t="s">
        <v>13</v>
      </c>
      <c r="B35" s="340" t="s">
        <v>652</v>
      </c>
      <c r="C35" s="399">
        <f>+C8+C19+C24+C25+C29+C33+C34</f>
        <v>737354</v>
      </c>
      <c r="D35" s="399">
        <f>+D8+D19+D24+D25+D29+D33+D34</f>
        <v>2608210</v>
      </c>
      <c r="E35" s="537">
        <f>+'7.2. sz. mell HIV'!E35+'7.3. sz. mell HIV'!E35+'7.4. sz. mell HIV'!E35</f>
        <v>1785578</v>
      </c>
    </row>
    <row r="36" spans="1:5" s="493" customFormat="1" ht="12" customHeight="1" thickBot="1" x14ac:dyDescent="0.25">
      <c r="A36" s="532" t="s">
        <v>14</v>
      </c>
      <c r="B36" s="340" t="s">
        <v>549</v>
      </c>
      <c r="C36" s="399">
        <f>+C37+C38+C39</f>
        <v>122685518</v>
      </c>
      <c r="D36" s="399">
        <f>+D37+D38+D39</f>
        <v>123459413</v>
      </c>
      <c r="E36" s="537">
        <f>+'7.2. sz. mell HIV'!E36+'7.3. sz. mell HIV'!E36+'7.4. sz. mell HIV'!E36</f>
        <v>93858602</v>
      </c>
    </row>
    <row r="37" spans="1:5" s="493" customFormat="1" ht="12" customHeight="1" x14ac:dyDescent="0.2">
      <c r="A37" s="542" t="s">
        <v>550</v>
      </c>
      <c r="B37" s="796" t="s">
        <v>163</v>
      </c>
      <c r="C37" s="797"/>
      <c r="D37" s="797"/>
      <c r="E37" s="636">
        <f>+'7.2. sz. mell HIV'!E37+'7.3. sz. mell HIV'!E37+'7.4. sz. mell HIV'!E37</f>
        <v>0</v>
      </c>
    </row>
    <row r="38" spans="1:5" s="520" customFormat="1" ht="12" customHeight="1" x14ac:dyDescent="0.2">
      <c r="A38" s="544" t="s">
        <v>551</v>
      </c>
      <c r="B38" s="546" t="s">
        <v>2</v>
      </c>
      <c r="C38" s="400"/>
      <c r="D38" s="400"/>
      <c r="E38" s="638">
        <f>+'7.2. sz. mell HIV'!E38+'7.3. sz. mell HIV'!E38+'7.4. sz. mell HIV'!E38</f>
        <v>0</v>
      </c>
    </row>
    <row r="39" spans="1:5" s="520" customFormat="1" ht="12" customHeight="1" thickBot="1" x14ac:dyDescent="0.25">
      <c r="A39" s="787" t="s">
        <v>552</v>
      </c>
      <c r="B39" s="529" t="s">
        <v>553</v>
      </c>
      <c r="C39" s="799">
        <f>+'7.2. sz. mell HIV'!C39+'7.3. sz. mell HIV'!C39+'7.4. sz. mell HIV'!C39</f>
        <v>122685518</v>
      </c>
      <c r="D39" s="799">
        <f>+'7.2. sz. mell HIV'!D39+'7.3. sz. mell HIV'!D39+'7.4. sz. mell HIV'!D39</f>
        <v>123459413</v>
      </c>
      <c r="E39" s="637">
        <f>+'7.2. sz. mell HIV'!E39+'7.3. sz. mell HIV'!E39+'7.4. sz. mell HIV'!E39</f>
        <v>93858602</v>
      </c>
    </row>
    <row r="40" spans="1:5" s="520" customFormat="1" ht="15" customHeight="1" thickBot="1" x14ac:dyDescent="0.25">
      <c r="A40" s="514" t="s">
        <v>15</v>
      </c>
      <c r="B40" s="795" t="s">
        <v>554</v>
      </c>
      <c r="C40" s="789">
        <f>+C35+C36</f>
        <v>123422872</v>
      </c>
      <c r="D40" s="789">
        <f>+D35+D36</f>
        <v>126067623</v>
      </c>
      <c r="E40" s="637">
        <f>+'7.2. sz. mell HIV'!E40+'7.3. sz. mell HIV'!E40+'7.4. sz. mell HIV'!E40</f>
        <v>95644180</v>
      </c>
    </row>
    <row r="41" spans="1:5" s="520" customFormat="1" ht="15" customHeight="1" x14ac:dyDescent="0.2">
      <c r="A41" s="475"/>
      <c r="B41" s="476"/>
      <c r="C41" s="491"/>
      <c r="D41" s="491"/>
      <c r="E41" s="491"/>
    </row>
    <row r="42" spans="1:5" ht="13.5" thickBot="1" x14ac:dyDescent="0.25">
      <c r="A42" s="477"/>
      <c r="B42" s="478"/>
      <c r="C42" s="492"/>
      <c r="D42" s="492"/>
      <c r="E42" s="492"/>
    </row>
    <row r="43" spans="1:5" s="519" customFormat="1" ht="16.5" customHeight="1" thickBot="1" x14ac:dyDescent="0.25">
      <c r="A43" s="1010" t="s">
        <v>42</v>
      </c>
      <c r="B43" s="1011"/>
      <c r="C43" s="1011"/>
      <c r="D43" s="1011"/>
      <c r="E43" s="1012"/>
    </row>
    <row r="44" spans="1:5" s="295" customFormat="1" ht="12" customHeight="1" thickBot="1" x14ac:dyDescent="0.25">
      <c r="A44" s="530" t="s">
        <v>6</v>
      </c>
      <c r="B44" s="340" t="s">
        <v>555</v>
      </c>
      <c r="C44" s="399">
        <f>SUM(C45:C49)</f>
        <v>122914872</v>
      </c>
      <c r="D44" s="399">
        <f>SUM(D45:D49)</f>
        <v>125559623</v>
      </c>
      <c r="E44" s="431">
        <f>+'7.2. sz. mell HIV'!E44+'7.3. sz. mell HIV'!E44+'7.4. sz. mell HIV'!E44</f>
        <v>95333998</v>
      </c>
    </row>
    <row r="45" spans="1:5" ht="12" customHeight="1" x14ac:dyDescent="0.2">
      <c r="A45" s="544" t="s">
        <v>70</v>
      </c>
      <c r="B45" s="321" t="s">
        <v>36</v>
      </c>
      <c r="C45" s="783">
        <f>+'7.2. sz. mell HIV'!C45+'7.3. sz. mell HIV'!C45+'7.4. sz. mell HIV'!C45</f>
        <v>82472810</v>
      </c>
      <c r="D45" s="783">
        <f>+'7.2. sz. mell HIV'!D45+'7.3. sz. mell HIV'!D45+'7.4. sz. mell HIV'!D45</f>
        <v>83936066</v>
      </c>
      <c r="E45" s="639">
        <f>+'7.2. sz. mell HIV'!E45+'7.3. sz. mell HIV'!E45+'7.4. sz. mell HIV'!E45</f>
        <v>70249056</v>
      </c>
    </row>
    <row r="46" spans="1:5" ht="12" customHeight="1" x14ac:dyDescent="0.2">
      <c r="A46" s="543" t="s">
        <v>71</v>
      </c>
      <c r="B46" s="320" t="s">
        <v>131</v>
      </c>
      <c r="C46" s="781">
        <f>+'7.2. sz. mell HIV'!C46+'7.3. sz. mell HIV'!C46+'7.4. sz. mell HIV'!C46</f>
        <v>17499732</v>
      </c>
      <c r="D46" s="781">
        <f>+'7.2. sz. mell HIV'!D46+'7.3. sz. mell HIV'!D46+'7.4. sz. mell HIV'!D46</f>
        <v>17756367</v>
      </c>
      <c r="E46" s="776">
        <f>+'7.2. sz. mell HIV'!E46+'7.3. sz. mell HIV'!E46+'7.4. sz. mell HIV'!E46</f>
        <v>14239858</v>
      </c>
    </row>
    <row r="47" spans="1:5" ht="12" customHeight="1" x14ac:dyDescent="0.2">
      <c r="A47" s="543" t="s">
        <v>72</v>
      </c>
      <c r="B47" s="320" t="s">
        <v>98</v>
      </c>
      <c r="C47" s="781">
        <f>+'7.2. sz. mell HIV'!C47+'7.3. sz. mell HIV'!C47+'7.4. sz. mell HIV'!C47</f>
        <v>22942330</v>
      </c>
      <c r="D47" s="781">
        <f>+'7.2. sz. mell HIV'!D47+'7.3. sz. mell HIV'!D47+'7.4. sz. mell HIV'!D47</f>
        <v>23867190</v>
      </c>
      <c r="E47" s="639">
        <f>+'7.2. sz. mell HIV'!E47+'7.3. sz. mell HIV'!E47+'7.4. sz. mell HIV'!E47</f>
        <v>10845084</v>
      </c>
    </row>
    <row r="48" spans="1:5" ht="12" customHeight="1" x14ac:dyDescent="0.2">
      <c r="A48" s="543" t="s">
        <v>73</v>
      </c>
      <c r="B48" s="320" t="s">
        <v>132</v>
      </c>
      <c r="C48" s="393"/>
      <c r="D48" s="393"/>
      <c r="E48" s="638">
        <f>+'7.2. sz. mell HIV'!E48+'7.3. sz. mell HIV'!E48+'7.4. sz. mell HIV'!E48</f>
        <v>0</v>
      </c>
    </row>
    <row r="49" spans="1:5" ht="12" customHeight="1" thickBot="1" x14ac:dyDescent="0.25">
      <c r="A49" s="543" t="s">
        <v>105</v>
      </c>
      <c r="B49" s="320" t="s">
        <v>133</v>
      </c>
      <c r="C49" s="393"/>
      <c r="D49" s="393"/>
      <c r="E49" s="640">
        <f>+'7.2. sz. mell HIV'!E49+'7.3. sz. mell HIV'!E49+'7.4. sz. mell HIV'!E49</f>
        <v>0</v>
      </c>
    </row>
    <row r="50" spans="1:5" ht="12" customHeight="1" thickBot="1" x14ac:dyDescent="0.25">
      <c r="A50" s="530" t="s">
        <v>7</v>
      </c>
      <c r="B50" s="340" t="s">
        <v>556</v>
      </c>
      <c r="C50" s="399">
        <f>SUM(C51:C53)</f>
        <v>508000</v>
      </c>
      <c r="D50" s="399">
        <f>SUM(D51:D53)</f>
        <v>508000</v>
      </c>
      <c r="E50" s="431">
        <f>+'7.2. sz. mell HIV'!E50+'7.3. sz. mell HIV'!E50+'7.4. sz. mell HIV'!E50</f>
        <v>38900</v>
      </c>
    </row>
    <row r="51" spans="1:5" s="295" customFormat="1" ht="12" customHeight="1" x14ac:dyDescent="0.2">
      <c r="A51" s="544" t="s">
        <v>76</v>
      </c>
      <c r="B51" s="321" t="s">
        <v>153</v>
      </c>
      <c r="C51" s="806">
        <f>+'7.2. sz. mell HIV'!C51+'7.3. sz. mell HIV'!C51+'7.4. sz. mell HIV'!C51</f>
        <v>508000</v>
      </c>
      <c r="D51" s="783">
        <f>+'7.2. sz. mell HIV'!D51+'7.3. sz. mell HIV'!D51+'7.4. sz. mell HIV'!D51</f>
        <v>508000</v>
      </c>
      <c r="E51" s="639">
        <f>+'7.2. sz. mell HIV'!E51+'7.3. sz. mell HIV'!E51+'7.4. sz. mell HIV'!E51</f>
        <v>38900</v>
      </c>
    </row>
    <row r="52" spans="1:5" ht="12" customHeight="1" x14ac:dyDescent="0.2">
      <c r="A52" s="543" t="s">
        <v>77</v>
      </c>
      <c r="B52" s="320" t="s">
        <v>135</v>
      </c>
      <c r="C52" s="780">
        <f>+'7.2. sz. mell HIV'!C52+'7.3. sz. mell HIV'!C52+'7.4. sz. mell HIV'!C52</f>
        <v>0</v>
      </c>
      <c r="D52" s="781">
        <f>+'7.2. sz. mell HIV'!D52+'7.3. sz. mell HIV'!D52+'7.4. sz. mell HIV'!D52</f>
        <v>0</v>
      </c>
      <c r="E52" s="776">
        <f>+'7.2. sz. mell HIV'!E52+'7.3. sz. mell HIV'!E52+'7.4. sz. mell HIV'!E52</f>
        <v>0</v>
      </c>
    </row>
    <row r="53" spans="1:5" ht="12" customHeight="1" x14ac:dyDescent="0.2">
      <c r="A53" s="543" t="s">
        <v>78</v>
      </c>
      <c r="B53" s="320" t="s">
        <v>43</v>
      </c>
      <c r="C53" s="393"/>
      <c r="D53" s="393"/>
      <c r="E53" s="638">
        <f>+'7.2. sz. mell HIV'!E53+'7.3. sz. mell HIV'!E53+'7.4. sz. mell HIV'!E53</f>
        <v>0</v>
      </c>
    </row>
    <row r="54" spans="1:5" ht="12" customHeight="1" thickBot="1" x14ac:dyDescent="0.25">
      <c r="A54" s="543" t="s">
        <v>79</v>
      </c>
      <c r="B54" s="320" t="s">
        <v>653</v>
      </c>
      <c r="C54" s="393"/>
      <c r="D54" s="393"/>
      <c r="E54" s="640">
        <f>+'7.2. sz. mell HIV'!E54+'7.3. sz. mell HIV'!E54+'7.4. sz. mell HIV'!E54</f>
        <v>0</v>
      </c>
    </row>
    <row r="55" spans="1:5" ht="12" customHeight="1" thickBot="1" x14ac:dyDescent="0.25">
      <c r="A55" s="530" t="s">
        <v>8</v>
      </c>
      <c r="B55" s="534" t="s">
        <v>557</v>
      </c>
      <c r="C55" s="399">
        <f>+C44+C50</f>
        <v>123422872</v>
      </c>
      <c r="D55" s="399">
        <f>+D44+D50</f>
        <v>126067623</v>
      </c>
      <c r="E55" s="431">
        <f>+'7.2. sz. mell HIV'!E55+'7.3. sz. mell HIV'!E55+'7.4. sz. mell HIV'!E55</f>
        <v>95372898</v>
      </c>
    </row>
    <row r="56" spans="1:5" ht="13.5" thickBot="1" x14ac:dyDescent="0.25">
      <c r="C56" s="539"/>
      <c r="D56" s="539"/>
      <c r="E56" s="539"/>
    </row>
    <row r="57" spans="1:5" ht="15" customHeight="1" thickBot="1" x14ac:dyDescent="0.25">
      <c r="A57" s="624" t="s">
        <v>706</v>
      </c>
      <c r="B57" s="625"/>
      <c r="C57" s="107"/>
      <c r="D57" s="107"/>
      <c r="E57" s="528">
        <f>+'7.2. sz. mell HIV'!E57+'7.3. sz. mell HIV'!E57+'7.4. sz. mell HIV'!E57</f>
        <v>21</v>
      </c>
    </row>
    <row r="58" spans="1:5" ht="14.25" customHeight="1" thickBot="1" x14ac:dyDescent="0.25">
      <c r="A58" s="626" t="s">
        <v>705</v>
      </c>
      <c r="B58" s="627"/>
      <c r="C58" s="107"/>
      <c r="D58" s="107"/>
      <c r="E58" s="528"/>
    </row>
  </sheetData>
  <sheetProtection formatCells="0"/>
  <mergeCells count="4">
    <mergeCell ref="A7:E7"/>
    <mergeCell ref="A43:E43"/>
    <mergeCell ref="B2:D2"/>
    <mergeCell ref="B3:D3"/>
  </mergeCells>
  <phoneticPr fontId="27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8"/>
  <sheetViews>
    <sheetView zoomScaleNormal="100" zoomScaleSheetLayoutView="115" workbookViewId="0">
      <selection activeCell="E2" sqref="E2"/>
    </sheetView>
  </sheetViews>
  <sheetFormatPr defaultColWidth="9.33203125" defaultRowHeight="12.75" x14ac:dyDescent="0.2"/>
  <cols>
    <col min="1" max="1" width="16" style="535" customWidth="1"/>
    <col min="2" max="2" width="59.33203125" style="32" customWidth="1"/>
    <col min="3" max="5" width="15.83203125" style="32" customWidth="1"/>
    <col min="6" max="16384" width="9.33203125" style="32"/>
  </cols>
  <sheetData>
    <row r="1" spans="1:5" s="470" customFormat="1" ht="21" customHeight="1" thickBot="1" x14ac:dyDescent="0.25">
      <c r="A1" s="469"/>
      <c r="B1" s="471"/>
      <c r="C1" s="516"/>
      <c r="D1" s="516"/>
      <c r="E1" s="607" t="s">
        <v>925</v>
      </c>
    </row>
    <row r="2" spans="1:5" s="517" customFormat="1" ht="25.5" customHeight="1" x14ac:dyDescent="0.2">
      <c r="A2" s="497" t="s">
        <v>145</v>
      </c>
      <c r="B2" s="1016" t="s">
        <v>708</v>
      </c>
      <c r="C2" s="1017"/>
      <c r="D2" s="1018"/>
      <c r="E2" s="540" t="s">
        <v>46</v>
      </c>
    </row>
    <row r="3" spans="1:5" s="517" customFormat="1" ht="24.75" thickBot="1" x14ac:dyDescent="0.25">
      <c r="A3" s="515" t="s">
        <v>537</v>
      </c>
      <c r="B3" s="1019" t="s">
        <v>852</v>
      </c>
      <c r="C3" s="1022"/>
      <c r="D3" s="1023"/>
      <c r="E3" s="541" t="s">
        <v>46</v>
      </c>
    </row>
    <row r="4" spans="1:5" s="518" customFormat="1" ht="15.95" customHeight="1" thickBot="1" x14ac:dyDescent="0.3">
      <c r="A4" s="472"/>
      <c r="B4" s="472"/>
      <c r="C4" s="473"/>
      <c r="D4" s="473"/>
      <c r="E4" s="473" t="s">
        <v>723</v>
      </c>
    </row>
    <row r="5" spans="1:5" ht="24.75" thickBot="1" x14ac:dyDescent="0.25">
      <c r="A5" s="305" t="s">
        <v>146</v>
      </c>
      <c r="B5" s="306" t="s">
        <v>704</v>
      </c>
      <c r="C5" s="91" t="s">
        <v>176</v>
      </c>
      <c r="D5" s="91" t="s">
        <v>181</v>
      </c>
      <c r="E5" s="474" t="s">
        <v>182</v>
      </c>
    </row>
    <row r="6" spans="1:5" s="519" customFormat="1" ht="12.95" customHeight="1" thickBot="1" x14ac:dyDescent="0.25">
      <c r="A6" s="467" t="s">
        <v>399</v>
      </c>
      <c r="B6" s="468" t="s">
        <v>400</v>
      </c>
      <c r="C6" s="468" t="s">
        <v>401</v>
      </c>
      <c r="D6" s="106" t="s">
        <v>402</v>
      </c>
      <c r="E6" s="104" t="s">
        <v>403</v>
      </c>
    </row>
    <row r="7" spans="1:5" s="519" customFormat="1" ht="15.95" customHeight="1" thickBot="1" x14ac:dyDescent="0.25">
      <c r="A7" s="1010" t="s">
        <v>41</v>
      </c>
      <c r="B7" s="1011"/>
      <c r="C7" s="1011"/>
      <c r="D7" s="1011"/>
      <c r="E7" s="1012"/>
    </row>
    <row r="8" spans="1:5" s="493" customFormat="1" ht="12" customHeight="1" thickBot="1" x14ac:dyDescent="0.25">
      <c r="A8" s="467" t="s">
        <v>6</v>
      </c>
      <c r="B8" s="531" t="s">
        <v>538</v>
      </c>
      <c r="C8" s="399">
        <f>SUM(C9:C18)</f>
        <v>687354</v>
      </c>
      <c r="D8" s="399">
        <f>SUM(D9:D18)</f>
        <v>1006013</v>
      </c>
      <c r="E8" s="537">
        <f>SUM(E9:E18)</f>
        <v>155586</v>
      </c>
    </row>
    <row r="9" spans="1:5" s="493" customFormat="1" ht="12" customHeight="1" x14ac:dyDescent="0.2">
      <c r="A9" s="542" t="s">
        <v>70</v>
      </c>
      <c r="B9" s="322" t="s">
        <v>318</v>
      </c>
      <c r="C9" s="100"/>
      <c r="D9" s="100"/>
      <c r="E9" s="526"/>
    </row>
    <row r="10" spans="1:5" s="493" customFormat="1" ht="12" customHeight="1" x14ac:dyDescent="0.2">
      <c r="A10" s="543" t="s">
        <v>71</v>
      </c>
      <c r="B10" s="320" t="s">
        <v>319</v>
      </c>
      <c r="C10" s="396">
        <v>541224</v>
      </c>
      <c r="D10" s="396">
        <v>541224</v>
      </c>
      <c r="E10" s="109">
        <v>120000</v>
      </c>
    </row>
    <row r="11" spans="1:5" s="493" customFormat="1" ht="12" customHeight="1" x14ac:dyDescent="0.2">
      <c r="A11" s="543" t="s">
        <v>72</v>
      </c>
      <c r="B11" s="320" t="s">
        <v>320</v>
      </c>
      <c r="C11" s="396"/>
      <c r="D11" s="396"/>
      <c r="E11" s="109"/>
    </row>
    <row r="12" spans="1:5" s="493" customFormat="1" ht="12" customHeight="1" x14ac:dyDescent="0.2">
      <c r="A12" s="543" t="s">
        <v>73</v>
      </c>
      <c r="B12" s="320" t="s">
        <v>321</v>
      </c>
      <c r="C12" s="396"/>
      <c r="D12" s="396"/>
      <c r="E12" s="109"/>
    </row>
    <row r="13" spans="1:5" s="493" customFormat="1" ht="12" customHeight="1" x14ac:dyDescent="0.2">
      <c r="A13" s="543" t="s">
        <v>105</v>
      </c>
      <c r="B13" s="320" t="s">
        <v>322</v>
      </c>
      <c r="C13" s="396"/>
      <c r="D13" s="396"/>
      <c r="E13" s="109"/>
    </row>
    <row r="14" spans="1:5" s="493" customFormat="1" ht="12" customHeight="1" x14ac:dyDescent="0.2">
      <c r="A14" s="543" t="s">
        <v>74</v>
      </c>
      <c r="B14" s="320" t="s">
        <v>539</v>
      </c>
      <c r="C14" s="396">
        <v>146130</v>
      </c>
      <c r="D14" s="396">
        <v>146130</v>
      </c>
      <c r="E14" s="109">
        <v>32400</v>
      </c>
    </row>
    <row r="15" spans="1:5" s="520" customFormat="1" ht="12" customHeight="1" x14ac:dyDescent="0.2">
      <c r="A15" s="543" t="s">
        <v>75</v>
      </c>
      <c r="B15" s="319" t="s">
        <v>540</v>
      </c>
      <c r="C15" s="396"/>
      <c r="D15" s="396"/>
      <c r="E15" s="109"/>
    </row>
    <row r="16" spans="1:5" s="520" customFormat="1" ht="12" customHeight="1" x14ac:dyDescent="0.2">
      <c r="A16" s="543" t="s">
        <v>83</v>
      </c>
      <c r="B16" s="320" t="s">
        <v>325</v>
      </c>
      <c r="C16" s="101"/>
      <c r="D16" s="101"/>
      <c r="E16" s="525"/>
    </row>
    <row r="17" spans="1:5" s="493" customFormat="1" ht="12" customHeight="1" x14ac:dyDescent="0.2">
      <c r="A17" s="543" t="s">
        <v>84</v>
      </c>
      <c r="B17" s="320" t="s">
        <v>327</v>
      </c>
      <c r="C17" s="396"/>
      <c r="D17" s="396"/>
      <c r="E17" s="109"/>
    </row>
    <row r="18" spans="1:5" s="520" customFormat="1" ht="12" customHeight="1" thickBot="1" x14ac:dyDescent="0.25">
      <c r="A18" s="543" t="s">
        <v>85</v>
      </c>
      <c r="B18" s="319" t="s">
        <v>329</v>
      </c>
      <c r="C18" s="398"/>
      <c r="D18" s="398">
        <v>318659</v>
      </c>
      <c r="E18" s="521">
        <v>3186</v>
      </c>
    </row>
    <row r="19" spans="1:5" s="520" customFormat="1" ht="12" customHeight="1" thickBot="1" x14ac:dyDescent="0.25">
      <c r="A19" s="467" t="s">
        <v>7</v>
      </c>
      <c r="B19" s="531" t="s">
        <v>541</v>
      </c>
      <c r="C19" s="399">
        <f>SUM(C20:C22)</f>
        <v>0</v>
      </c>
      <c r="D19" s="399">
        <f>SUM(D20:D22)</f>
        <v>1562197</v>
      </c>
      <c r="E19" s="537">
        <f>SUM(E20:E22)</f>
        <v>1562197</v>
      </c>
    </row>
    <row r="20" spans="1:5" s="520" customFormat="1" ht="12" customHeight="1" x14ac:dyDescent="0.2">
      <c r="A20" s="543" t="s">
        <v>76</v>
      </c>
      <c r="B20" s="321" t="s">
        <v>300</v>
      </c>
      <c r="C20" s="396"/>
      <c r="D20" s="396"/>
      <c r="E20" s="109"/>
    </row>
    <row r="21" spans="1:5" s="520" customFormat="1" ht="12" customHeight="1" x14ac:dyDescent="0.2">
      <c r="A21" s="543" t="s">
        <v>77</v>
      </c>
      <c r="B21" s="320" t="s">
        <v>542</v>
      </c>
      <c r="C21" s="396"/>
      <c r="D21" s="396"/>
      <c r="E21" s="109"/>
    </row>
    <row r="22" spans="1:5" s="520" customFormat="1" ht="12" customHeight="1" x14ac:dyDescent="0.2">
      <c r="A22" s="543" t="s">
        <v>78</v>
      </c>
      <c r="B22" s="320" t="s">
        <v>543</v>
      </c>
      <c r="C22" s="396"/>
      <c r="D22" s="396">
        <v>1562197</v>
      </c>
      <c r="E22" s="109">
        <v>1562197</v>
      </c>
    </row>
    <row r="23" spans="1:5" s="520" customFormat="1" ht="12" customHeight="1" thickBot="1" x14ac:dyDescent="0.25">
      <c r="A23" s="543" t="s">
        <v>79</v>
      </c>
      <c r="B23" s="320" t="s">
        <v>650</v>
      </c>
      <c r="C23" s="396"/>
      <c r="D23" s="396"/>
      <c r="E23" s="109"/>
    </row>
    <row r="24" spans="1:5" s="520" customFormat="1" ht="12" customHeight="1" thickBot="1" x14ac:dyDescent="0.25">
      <c r="A24" s="530" t="s">
        <v>8</v>
      </c>
      <c r="B24" s="340" t="s">
        <v>122</v>
      </c>
      <c r="C24" s="41">
        <v>50000</v>
      </c>
      <c r="D24" s="41">
        <v>40000</v>
      </c>
      <c r="E24" s="536">
        <v>67795</v>
      </c>
    </row>
    <row r="25" spans="1:5" s="520" customFormat="1" ht="12" customHeight="1" thickBot="1" x14ac:dyDescent="0.25">
      <c r="A25" s="530" t="s">
        <v>9</v>
      </c>
      <c r="B25" s="340" t="s">
        <v>544</v>
      </c>
      <c r="C25" s="399">
        <f>SUM(C26:C27)</f>
        <v>0</v>
      </c>
      <c r="D25" s="399">
        <f>SUM(D26:D27)</f>
        <v>0</v>
      </c>
      <c r="E25" s="537">
        <f>SUM(E26:E27)</f>
        <v>0</v>
      </c>
    </row>
    <row r="26" spans="1:5" s="520" customFormat="1" ht="12" customHeight="1" x14ac:dyDescent="0.2">
      <c r="A26" s="544" t="s">
        <v>313</v>
      </c>
      <c r="B26" s="545" t="s">
        <v>542</v>
      </c>
      <c r="C26" s="97"/>
      <c r="D26" s="97"/>
      <c r="E26" s="524"/>
    </row>
    <row r="27" spans="1:5" s="520" customFormat="1" ht="12" customHeight="1" x14ac:dyDescent="0.2">
      <c r="A27" s="544" t="s">
        <v>314</v>
      </c>
      <c r="B27" s="546" t="s">
        <v>545</v>
      </c>
      <c r="C27" s="400"/>
      <c r="D27" s="400"/>
      <c r="E27" s="523"/>
    </row>
    <row r="28" spans="1:5" s="520" customFormat="1" ht="12" customHeight="1" thickBot="1" x14ac:dyDescent="0.25">
      <c r="A28" s="543" t="s">
        <v>315</v>
      </c>
      <c r="B28" s="547" t="s">
        <v>651</v>
      </c>
      <c r="C28" s="527"/>
      <c r="D28" s="527"/>
      <c r="E28" s="522"/>
    </row>
    <row r="29" spans="1:5" s="520" customFormat="1" ht="12" customHeight="1" thickBot="1" x14ac:dyDescent="0.25">
      <c r="A29" s="530" t="s">
        <v>10</v>
      </c>
      <c r="B29" s="340" t="s">
        <v>546</v>
      </c>
      <c r="C29" s="399">
        <f>SUM(C30:C32)</f>
        <v>0</v>
      </c>
      <c r="D29" s="399">
        <f>SUM(D30:D32)</f>
        <v>0</v>
      </c>
      <c r="E29" s="537">
        <f>SUM(E30:E32)</f>
        <v>0</v>
      </c>
    </row>
    <row r="30" spans="1:5" s="520" customFormat="1" ht="12" customHeight="1" x14ac:dyDescent="0.2">
      <c r="A30" s="544" t="s">
        <v>63</v>
      </c>
      <c r="B30" s="545" t="s">
        <v>331</v>
      </c>
      <c r="C30" s="97"/>
      <c r="D30" s="97"/>
      <c r="E30" s="524"/>
    </row>
    <row r="31" spans="1:5" s="520" customFormat="1" ht="12" customHeight="1" x14ac:dyDescent="0.2">
      <c r="A31" s="544" t="s">
        <v>64</v>
      </c>
      <c r="B31" s="546" t="s">
        <v>332</v>
      </c>
      <c r="C31" s="400"/>
      <c r="D31" s="400"/>
      <c r="E31" s="523"/>
    </row>
    <row r="32" spans="1:5" s="520" customFormat="1" ht="12" customHeight="1" thickBot="1" x14ac:dyDescent="0.25">
      <c r="A32" s="543" t="s">
        <v>65</v>
      </c>
      <c r="B32" s="529" t="s">
        <v>334</v>
      </c>
      <c r="C32" s="527"/>
      <c r="D32" s="527"/>
      <c r="E32" s="522"/>
    </row>
    <row r="33" spans="1:5" s="520" customFormat="1" ht="12" customHeight="1" thickBot="1" x14ac:dyDescent="0.25">
      <c r="A33" s="530" t="s">
        <v>11</v>
      </c>
      <c r="B33" s="340" t="s">
        <v>459</v>
      </c>
      <c r="C33" s="41"/>
      <c r="D33" s="41"/>
      <c r="E33" s="536"/>
    </row>
    <row r="34" spans="1:5" s="493" customFormat="1" ht="12" customHeight="1" thickBot="1" x14ac:dyDescent="0.25">
      <c r="A34" s="530" t="s">
        <v>12</v>
      </c>
      <c r="B34" s="340" t="s">
        <v>547</v>
      </c>
      <c r="C34" s="41"/>
      <c r="D34" s="41"/>
      <c r="E34" s="536"/>
    </row>
    <row r="35" spans="1:5" s="493" customFormat="1" ht="12" customHeight="1" thickBot="1" x14ac:dyDescent="0.25">
      <c r="A35" s="467" t="s">
        <v>13</v>
      </c>
      <c r="B35" s="340" t="s">
        <v>652</v>
      </c>
      <c r="C35" s="399">
        <f>+C8+C19+C24+C25+C29+C33+C34</f>
        <v>737354</v>
      </c>
      <c r="D35" s="399">
        <f>+D8+D19+D24+D25+D29+D33+D34</f>
        <v>2608210</v>
      </c>
      <c r="E35" s="537">
        <f>+E8+E19+E24+E25+E29+E33+E34</f>
        <v>1785578</v>
      </c>
    </row>
    <row r="36" spans="1:5" s="493" customFormat="1" ht="12" customHeight="1" thickBot="1" x14ac:dyDescent="0.25">
      <c r="A36" s="532" t="s">
        <v>14</v>
      </c>
      <c r="B36" s="340" t="s">
        <v>549</v>
      </c>
      <c r="C36" s="399">
        <f>+C37+C38+C39</f>
        <v>97920053</v>
      </c>
      <c r="D36" s="399">
        <f>+D37+D38+D39</f>
        <v>98693948</v>
      </c>
      <c r="E36" s="537">
        <f>+E37+E38+E39</f>
        <v>73328924</v>
      </c>
    </row>
    <row r="37" spans="1:5" s="493" customFormat="1" ht="12" customHeight="1" x14ac:dyDescent="0.2">
      <c r="A37" s="544" t="s">
        <v>550</v>
      </c>
      <c r="B37" s="545" t="s">
        <v>163</v>
      </c>
      <c r="C37" s="97"/>
      <c r="D37" s="97"/>
      <c r="E37" s="524"/>
    </row>
    <row r="38" spans="1:5" s="520" customFormat="1" ht="12" customHeight="1" x14ac:dyDescent="0.2">
      <c r="A38" s="544" t="s">
        <v>551</v>
      </c>
      <c r="B38" s="546" t="s">
        <v>2</v>
      </c>
      <c r="C38" s="400"/>
      <c r="D38" s="400"/>
      <c r="E38" s="523"/>
    </row>
    <row r="39" spans="1:5" s="520" customFormat="1" ht="12" customHeight="1" thickBot="1" x14ac:dyDescent="0.25">
      <c r="A39" s="543" t="s">
        <v>552</v>
      </c>
      <c r="B39" s="529" t="s">
        <v>553</v>
      </c>
      <c r="C39" s="527">
        <v>97920053</v>
      </c>
      <c r="D39" s="527">
        <v>98693948</v>
      </c>
      <c r="E39" s="522">
        <v>73328924</v>
      </c>
    </row>
    <row r="40" spans="1:5" s="520" customFormat="1" ht="15" customHeight="1" thickBot="1" x14ac:dyDescent="0.25">
      <c r="A40" s="532" t="s">
        <v>15</v>
      </c>
      <c r="B40" s="533" t="s">
        <v>554</v>
      </c>
      <c r="C40" s="103">
        <f>+C35+C36</f>
        <v>98657407</v>
      </c>
      <c r="D40" s="103">
        <f>+D35+D36</f>
        <v>101302158</v>
      </c>
      <c r="E40" s="538">
        <f>+E35+E36</f>
        <v>75114502</v>
      </c>
    </row>
    <row r="41" spans="1:5" s="520" customFormat="1" ht="15" customHeight="1" x14ac:dyDescent="0.2">
      <c r="A41" s="475"/>
      <c r="B41" s="476"/>
      <c r="C41" s="491"/>
      <c r="D41" s="491"/>
      <c r="E41" s="491"/>
    </row>
    <row r="42" spans="1:5" ht="13.5" thickBot="1" x14ac:dyDescent="0.25">
      <c r="A42" s="477"/>
      <c r="B42" s="478"/>
      <c r="C42" s="492"/>
      <c r="D42" s="492"/>
      <c r="E42" s="492"/>
    </row>
    <row r="43" spans="1:5" s="519" customFormat="1" ht="16.5" customHeight="1" thickBot="1" x14ac:dyDescent="0.25">
      <c r="A43" s="1010" t="s">
        <v>42</v>
      </c>
      <c r="B43" s="1011"/>
      <c r="C43" s="1011"/>
      <c r="D43" s="1011"/>
      <c r="E43" s="1012"/>
    </row>
    <row r="44" spans="1:5" s="295" customFormat="1" ht="12" customHeight="1" thickBot="1" x14ac:dyDescent="0.25">
      <c r="A44" s="530" t="s">
        <v>6</v>
      </c>
      <c r="B44" s="340" t="s">
        <v>555</v>
      </c>
      <c r="C44" s="399">
        <f>SUM(C45:C49)</f>
        <v>98149407</v>
      </c>
      <c r="D44" s="399">
        <f>SUM(D45:D49)</f>
        <v>100794158</v>
      </c>
      <c r="E44" s="431">
        <f>SUM(E45:E49)</f>
        <v>74804320</v>
      </c>
    </row>
    <row r="45" spans="1:5" ht="12" customHeight="1" x14ac:dyDescent="0.2">
      <c r="A45" s="543" t="s">
        <v>70</v>
      </c>
      <c r="B45" s="321" t="s">
        <v>36</v>
      </c>
      <c r="C45" s="97">
        <v>63591599</v>
      </c>
      <c r="D45" s="97">
        <v>65054855</v>
      </c>
      <c r="E45" s="426">
        <v>54162022</v>
      </c>
    </row>
    <row r="46" spans="1:5" ht="12" customHeight="1" x14ac:dyDescent="0.2">
      <c r="A46" s="543" t="s">
        <v>71</v>
      </c>
      <c r="B46" s="320" t="s">
        <v>131</v>
      </c>
      <c r="C46" s="393">
        <v>12627978</v>
      </c>
      <c r="D46" s="393">
        <v>12884613</v>
      </c>
      <c r="E46" s="427">
        <v>10275482</v>
      </c>
    </row>
    <row r="47" spans="1:5" ht="12" customHeight="1" x14ac:dyDescent="0.2">
      <c r="A47" s="543" t="s">
        <v>72</v>
      </c>
      <c r="B47" s="320" t="s">
        <v>98</v>
      </c>
      <c r="C47" s="393">
        <v>21929830</v>
      </c>
      <c r="D47" s="393">
        <v>22854690</v>
      </c>
      <c r="E47" s="427">
        <v>10366816</v>
      </c>
    </row>
    <row r="48" spans="1:5" ht="12" customHeight="1" x14ac:dyDescent="0.2">
      <c r="A48" s="543" t="s">
        <v>73</v>
      </c>
      <c r="B48" s="320" t="s">
        <v>132</v>
      </c>
      <c r="C48" s="393"/>
      <c r="D48" s="393"/>
      <c r="E48" s="427"/>
    </row>
    <row r="49" spans="1:5" ht="12" customHeight="1" thickBot="1" x14ac:dyDescent="0.25">
      <c r="A49" s="543" t="s">
        <v>105</v>
      </c>
      <c r="B49" s="320" t="s">
        <v>133</v>
      </c>
      <c r="C49" s="393"/>
      <c r="D49" s="393"/>
      <c r="E49" s="427"/>
    </row>
    <row r="50" spans="1:5" ht="12" customHeight="1" thickBot="1" x14ac:dyDescent="0.25">
      <c r="A50" s="530" t="s">
        <v>7</v>
      </c>
      <c r="B50" s="340" t="s">
        <v>556</v>
      </c>
      <c r="C50" s="399">
        <f>SUM(C51:C53)</f>
        <v>508000</v>
      </c>
      <c r="D50" s="399">
        <f>SUM(D51:D53)</f>
        <v>508000</v>
      </c>
      <c r="E50" s="431">
        <f>SUM(E51:E53)</f>
        <v>38900</v>
      </c>
    </row>
    <row r="51" spans="1:5" s="295" customFormat="1" ht="12" customHeight="1" x14ac:dyDescent="0.2">
      <c r="A51" s="543" t="s">
        <v>76</v>
      </c>
      <c r="B51" s="321" t="s">
        <v>153</v>
      </c>
      <c r="C51" s="97">
        <v>508000</v>
      </c>
      <c r="D51" s="97">
        <v>508000</v>
      </c>
      <c r="E51" s="426">
        <v>38900</v>
      </c>
    </row>
    <row r="52" spans="1:5" ht="12" customHeight="1" x14ac:dyDescent="0.2">
      <c r="A52" s="543" t="s">
        <v>77</v>
      </c>
      <c r="B52" s="320" t="s">
        <v>135</v>
      </c>
      <c r="C52" s="393"/>
      <c r="D52" s="393"/>
      <c r="E52" s="427"/>
    </row>
    <row r="53" spans="1:5" ht="12" customHeight="1" x14ac:dyDescent="0.2">
      <c r="A53" s="543" t="s">
        <v>78</v>
      </c>
      <c r="B53" s="320" t="s">
        <v>43</v>
      </c>
      <c r="C53" s="393"/>
      <c r="D53" s="393"/>
      <c r="E53" s="427"/>
    </row>
    <row r="54" spans="1:5" ht="12" customHeight="1" thickBot="1" x14ac:dyDescent="0.25">
      <c r="A54" s="543" t="s">
        <v>79</v>
      </c>
      <c r="B54" s="320" t="s">
        <v>653</v>
      </c>
      <c r="C54" s="393"/>
      <c r="D54" s="393"/>
      <c r="E54" s="427"/>
    </row>
    <row r="55" spans="1:5" ht="12" customHeight="1" thickBot="1" x14ac:dyDescent="0.25">
      <c r="A55" s="530" t="s">
        <v>8</v>
      </c>
      <c r="B55" s="534" t="s">
        <v>557</v>
      </c>
      <c r="C55" s="399">
        <f>+C44+C50</f>
        <v>98657407</v>
      </c>
      <c r="D55" s="399">
        <f>+D44+D50</f>
        <v>101302158</v>
      </c>
      <c r="E55" s="431">
        <f>+E44+E50</f>
        <v>74843220</v>
      </c>
    </row>
    <row r="56" spans="1:5" ht="13.5" thickBot="1" x14ac:dyDescent="0.25">
      <c r="C56" s="539"/>
      <c r="D56" s="539"/>
      <c r="E56" s="539"/>
    </row>
    <row r="57" spans="1:5" ht="15" customHeight="1" thickBot="1" x14ac:dyDescent="0.25">
      <c r="A57" s="624" t="s">
        <v>706</v>
      </c>
      <c r="B57" s="625"/>
      <c r="C57" s="107"/>
      <c r="D57" s="107"/>
      <c r="E57" s="528">
        <v>16</v>
      </c>
    </row>
    <row r="58" spans="1:5" ht="14.25" customHeight="1" thickBot="1" x14ac:dyDescent="0.25">
      <c r="A58" s="626" t="s">
        <v>705</v>
      </c>
      <c r="B58" s="627"/>
      <c r="C58" s="107"/>
      <c r="D58" s="107"/>
      <c r="E58" s="528"/>
    </row>
  </sheetData>
  <sheetProtection formatCells="0"/>
  <mergeCells count="4">
    <mergeCell ref="B2:D2"/>
    <mergeCell ref="B3:D3"/>
    <mergeCell ref="A7:E7"/>
    <mergeCell ref="A43:E43"/>
  </mergeCells>
  <phoneticPr fontId="27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8"/>
  <sheetViews>
    <sheetView zoomScaleNormal="100" zoomScaleSheetLayoutView="115" workbookViewId="0">
      <selection activeCell="E2" sqref="E2"/>
    </sheetView>
  </sheetViews>
  <sheetFormatPr defaultColWidth="9.33203125" defaultRowHeight="12.75" x14ac:dyDescent="0.2"/>
  <cols>
    <col min="1" max="1" width="16" style="535" customWidth="1"/>
    <col min="2" max="2" width="59.33203125" style="32" customWidth="1"/>
    <col min="3" max="5" width="15.83203125" style="32" customWidth="1"/>
    <col min="6" max="16384" width="9.33203125" style="32"/>
  </cols>
  <sheetData>
    <row r="1" spans="1:5" s="470" customFormat="1" ht="21" customHeight="1" thickBot="1" x14ac:dyDescent="0.25">
      <c r="A1" s="469"/>
      <c r="B1" s="471"/>
      <c r="C1" s="516"/>
      <c r="D1" s="516"/>
      <c r="E1" s="607" t="s">
        <v>926</v>
      </c>
    </row>
    <row r="2" spans="1:5" s="517" customFormat="1" ht="25.5" customHeight="1" x14ac:dyDescent="0.2">
      <c r="A2" s="497" t="s">
        <v>145</v>
      </c>
      <c r="B2" s="1016" t="s">
        <v>708</v>
      </c>
      <c r="C2" s="1017"/>
      <c r="D2" s="1018"/>
      <c r="E2" s="540" t="s">
        <v>46</v>
      </c>
    </row>
    <row r="3" spans="1:5" s="517" customFormat="1" ht="24.75" thickBot="1" x14ac:dyDescent="0.25">
      <c r="A3" s="515" t="s">
        <v>537</v>
      </c>
      <c r="B3" s="1019" t="s">
        <v>853</v>
      </c>
      <c r="C3" s="1022"/>
      <c r="D3" s="1023"/>
      <c r="E3" s="541" t="s">
        <v>47</v>
      </c>
    </row>
    <row r="4" spans="1:5" s="518" customFormat="1" ht="15.95" customHeight="1" thickBot="1" x14ac:dyDescent="0.3">
      <c r="A4" s="472"/>
      <c r="B4" s="472"/>
      <c r="C4" s="473"/>
      <c r="D4" s="473"/>
      <c r="E4" s="473" t="s">
        <v>723</v>
      </c>
    </row>
    <row r="5" spans="1:5" ht="24.75" thickBot="1" x14ac:dyDescent="0.25">
      <c r="A5" s="305" t="s">
        <v>146</v>
      </c>
      <c r="B5" s="306" t="s">
        <v>704</v>
      </c>
      <c r="C5" s="91" t="s">
        <v>176</v>
      </c>
      <c r="D5" s="91" t="s">
        <v>181</v>
      </c>
      <c r="E5" s="474" t="s">
        <v>182</v>
      </c>
    </row>
    <row r="6" spans="1:5" s="519" customFormat="1" ht="12.95" customHeight="1" thickBot="1" x14ac:dyDescent="0.25">
      <c r="A6" s="467" t="s">
        <v>399</v>
      </c>
      <c r="B6" s="468" t="s">
        <v>400</v>
      </c>
      <c r="C6" s="468" t="s">
        <v>401</v>
      </c>
      <c r="D6" s="106" t="s">
        <v>402</v>
      </c>
      <c r="E6" s="104" t="s">
        <v>403</v>
      </c>
    </row>
    <row r="7" spans="1:5" s="519" customFormat="1" ht="15.95" customHeight="1" thickBot="1" x14ac:dyDescent="0.25">
      <c r="A7" s="1010" t="s">
        <v>41</v>
      </c>
      <c r="B7" s="1011"/>
      <c r="C7" s="1011"/>
      <c r="D7" s="1011"/>
      <c r="E7" s="1012"/>
    </row>
    <row r="8" spans="1:5" s="493" customFormat="1" ht="12" customHeight="1" thickBot="1" x14ac:dyDescent="0.25">
      <c r="A8" s="467" t="s">
        <v>6</v>
      </c>
      <c r="B8" s="531" t="s">
        <v>538</v>
      </c>
      <c r="C8" s="399">
        <f>SUM(C9:C18)</f>
        <v>0</v>
      </c>
      <c r="D8" s="399">
        <f>SUM(D9:D18)</f>
        <v>0</v>
      </c>
      <c r="E8" s="537">
        <f>SUM(E9:E18)</f>
        <v>0</v>
      </c>
    </row>
    <row r="9" spans="1:5" s="493" customFormat="1" ht="12" customHeight="1" x14ac:dyDescent="0.2">
      <c r="A9" s="542" t="s">
        <v>70</v>
      </c>
      <c r="B9" s="322" t="s">
        <v>318</v>
      </c>
      <c r="C9" s="100"/>
      <c r="D9" s="100"/>
      <c r="E9" s="526"/>
    </row>
    <row r="10" spans="1:5" s="493" customFormat="1" ht="12" customHeight="1" x14ac:dyDescent="0.2">
      <c r="A10" s="543" t="s">
        <v>71</v>
      </c>
      <c r="B10" s="320" t="s">
        <v>319</v>
      </c>
      <c r="C10" s="396"/>
      <c r="D10" s="396"/>
      <c r="E10" s="109"/>
    </row>
    <row r="11" spans="1:5" s="493" customFormat="1" ht="12" customHeight="1" x14ac:dyDescent="0.2">
      <c r="A11" s="543" t="s">
        <v>72</v>
      </c>
      <c r="B11" s="320" t="s">
        <v>320</v>
      </c>
      <c r="C11" s="396"/>
      <c r="D11" s="396"/>
      <c r="E11" s="109"/>
    </row>
    <row r="12" spans="1:5" s="493" customFormat="1" ht="12" customHeight="1" x14ac:dyDescent="0.2">
      <c r="A12" s="543" t="s">
        <v>73</v>
      </c>
      <c r="B12" s="320" t="s">
        <v>321</v>
      </c>
      <c r="C12" s="396"/>
      <c r="D12" s="396"/>
      <c r="E12" s="109"/>
    </row>
    <row r="13" spans="1:5" s="493" customFormat="1" ht="12" customHeight="1" x14ac:dyDescent="0.2">
      <c r="A13" s="543" t="s">
        <v>105</v>
      </c>
      <c r="B13" s="320" t="s">
        <v>322</v>
      </c>
      <c r="C13" s="396"/>
      <c r="D13" s="396"/>
      <c r="E13" s="109"/>
    </row>
    <row r="14" spans="1:5" s="493" customFormat="1" ht="12" customHeight="1" x14ac:dyDescent="0.2">
      <c r="A14" s="543" t="s">
        <v>74</v>
      </c>
      <c r="B14" s="320" t="s">
        <v>539</v>
      </c>
      <c r="C14" s="396"/>
      <c r="D14" s="396"/>
      <c r="E14" s="109"/>
    </row>
    <row r="15" spans="1:5" s="520" customFormat="1" ht="12" customHeight="1" x14ac:dyDescent="0.2">
      <c r="A15" s="543" t="s">
        <v>75</v>
      </c>
      <c r="B15" s="319" t="s">
        <v>540</v>
      </c>
      <c r="C15" s="396"/>
      <c r="D15" s="396"/>
      <c r="E15" s="109"/>
    </row>
    <row r="16" spans="1:5" s="520" customFormat="1" ht="12" customHeight="1" x14ac:dyDescent="0.2">
      <c r="A16" s="543" t="s">
        <v>83</v>
      </c>
      <c r="B16" s="320" t="s">
        <v>325</v>
      </c>
      <c r="C16" s="101"/>
      <c r="D16" s="101"/>
      <c r="E16" s="525"/>
    </row>
    <row r="17" spans="1:5" s="493" customFormat="1" ht="12" customHeight="1" x14ac:dyDescent="0.2">
      <c r="A17" s="543" t="s">
        <v>84</v>
      </c>
      <c r="B17" s="320" t="s">
        <v>327</v>
      </c>
      <c r="C17" s="396"/>
      <c r="D17" s="396"/>
      <c r="E17" s="109"/>
    </row>
    <row r="18" spans="1:5" s="520" customFormat="1" ht="12" customHeight="1" thickBot="1" x14ac:dyDescent="0.25">
      <c r="A18" s="543" t="s">
        <v>85</v>
      </c>
      <c r="B18" s="319" t="s">
        <v>329</v>
      </c>
      <c r="C18" s="398"/>
      <c r="D18" s="398"/>
      <c r="E18" s="521"/>
    </row>
    <row r="19" spans="1:5" s="520" customFormat="1" ht="12" customHeight="1" thickBot="1" x14ac:dyDescent="0.25">
      <c r="A19" s="467" t="s">
        <v>7</v>
      </c>
      <c r="B19" s="531" t="s">
        <v>541</v>
      </c>
      <c r="C19" s="399">
        <f>SUM(C20:C22)</f>
        <v>0</v>
      </c>
      <c r="D19" s="399">
        <f>SUM(D20:D22)</f>
        <v>0</v>
      </c>
      <c r="E19" s="537">
        <f>SUM(E20:E22)</f>
        <v>0</v>
      </c>
    </row>
    <row r="20" spans="1:5" s="520" customFormat="1" ht="12" customHeight="1" x14ac:dyDescent="0.2">
      <c r="A20" s="543" t="s">
        <v>76</v>
      </c>
      <c r="B20" s="321" t="s">
        <v>300</v>
      </c>
      <c r="C20" s="396"/>
      <c r="D20" s="396"/>
      <c r="E20" s="109"/>
    </row>
    <row r="21" spans="1:5" s="520" customFormat="1" ht="12" customHeight="1" x14ac:dyDescent="0.2">
      <c r="A21" s="543" t="s">
        <v>77</v>
      </c>
      <c r="B21" s="320" t="s">
        <v>542</v>
      </c>
      <c r="C21" s="396"/>
      <c r="D21" s="396"/>
      <c r="E21" s="109"/>
    </row>
    <row r="22" spans="1:5" s="520" customFormat="1" ht="12" customHeight="1" x14ac:dyDescent="0.2">
      <c r="A22" s="543" t="s">
        <v>78</v>
      </c>
      <c r="B22" s="320" t="s">
        <v>543</v>
      </c>
      <c r="C22" s="396"/>
      <c r="D22" s="396"/>
      <c r="E22" s="109"/>
    </row>
    <row r="23" spans="1:5" s="520" customFormat="1" ht="12" customHeight="1" thickBot="1" x14ac:dyDescent="0.25">
      <c r="A23" s="543" t="s">
        <v>79</v>
      </c>
      <c r="B23" s="320" t="s">
        <v>650</v>
      </c>
      <c r="C23" s="396"/>
      <c r="D23" s="396"/>
      <c r="E23" s="109"/>
    </row>
    <row r="24" spans="1:5" s="520" customFormat="1" ht="12" customHeight="1" thickBot="1" x14ac:dyDescent="0.25">
      <c r="A24" s="530" t="s">
        <v>8</v>
      </c>
      <c r="B24" s="340" t="s">
        <v>122</v>
      </c>
      <c r="C24" s="41"/>
      <c r="D24" s="41"/>
      <c r="E24" s="536"/>
    </row>
    <row r="25" spans="1:5" s="520" customFormat="1" ht="12" customHeight="1" thickBot="1" x14ac:dyDescent="0.25">
      <c r="A25" s="530" t="s">
        <v>9</v>
      </c>
      <c r="B25" s="340" t="s">
        <v>544</v>
      </c>
      <c r="C25" s="399">
        <f>SUM(C26:C27)</f>
        <v>0</v>
      </c>
      <c r="D25" s="399">
        <f>SUM(D26:D27)</f>
        <v>0</v>
      </c>
      <c r="E25" s="537">
        <f>SUM(E26:E27)</f>
        <v>0</v>
      </c>
    </row>
    <row r="26" spans="1:5" s="520" customFormat="1" ht="12" customHeight="1" x14ac:dyDescent="0.2">
      <c r="A26" s="544" t="s">
        <v>313</v>
      </c>
      <c r="B26" s="545" t="s">
        <v>542</v>
      </c>
      <c r="C26" s="97"/>
      <c r="D26" s="97"/>
      <c r="E26" s="524"/>
    </row>
    <row r="27" spans="1:5" s="520" customFormat="1" ht="12" customHeight="1" x14ac:dyDescent="0.2">
      <c r="A27" s="544" t="s">
        <v>314</v>
      </c>
      <c r="B27" s="546" t="s">
        <v>545</v>
      </c>
      <c r="C27" s="400"/>
      <c r="D27" s="400"/>
      <c r="E27" s="523"/>
    </row>
    <row r="28" spans="1:5" s="520" customFormat="1" ht="12" customHeight="1" thickBot="1" x14ac:dyDescent="0.25">
      <c r="A28" s="543" t="s">
        <v>315</v>
      </c>
      <c r="B28" s="547" t="s">
        <v>651</v>
      </c>
      <c r="C28" s="527"/>
      <c r="D28" s="527"/>
      <c r="E28" s="522"/>
    </row>
    <row r="29" spans="1:5" s="520" customFormat="1" ht="12" customHeight="1" thickBot="1" x14ac:dyDescent="0.25">
      <c r="A29" s="530" t="s">
        <v>10</v>
      </c>
      <c r="B29" s="340" t="s">
        <v>546</v>
      </c>
      <c r="C29" s="399">
        <f>SUM(C30:C32)</f>
        <v>0</v>
      </c>
      <c r="D29" s="399">
        <f>SUM(D30:D32)</f>
        <v>0</v>
      </c>
      <c r="E29" s="537">
        <f>SUM(E30:E32)</f>
        <v>0</v>
      </c>
    </row>
    <row r="30" spans="1:5" s="520" customFormat="1" ht="12" customHeight="1" x14ac:dyDescent="0.2">
      <c r="A30" s="544" t="s">
        <v>63</v>
      </c>
      <c r="B30" s="545" t="s">
        <v>331</v>
      </c>
      <c r="C30" s="97"/>
      <c r="D30" s="97"/>
      <c r="E30" s="524"/>
    </row>
    <row r="31" spans="1:5" s="520" customFormat="1" ht="12" customHeight="1" x14ac:dyDescent="0.2">
      <c r="A31" s="544" t="s">
        <v>64</v>
      </c>
      <c r="B31" s="546" t="s">
        <v>332</v>
      </c>
      <c r="C31" s="400"/>
      <c r="D31" s="400"/>
      <c r="E31" s="523"/>
    </row>
    <row r="32" spans="1:5" s="520" customFormat="1" ht="12" customHeight="1" thickBot="1" x14ac:dyDescent="0.25">
      <c r="A32" s="543" t="s">
        <v>65</v>
      </c>
      <c r="B32" s="529" t="s">
        <v>334</v>
      </c>
      <c r="C32" s="527"/>
      <c r="D32" s="527"/>
      <c r="E32" s="522"/>
    </row>
    <row r="33" spans="1:5" s="520" customFormat="1" ht="12" customHeight="1" thickBot="1" x14ac:dyDescent="0.25">
      <c r="A33" s="530" t="s">
        <v>11</v>
      </c>
      <c r="B33" s="340" t="s">
        <v>459</v>
      </c>
      <c r="C33" s="41"/>
      <c r="D33" s="41"/>
      <c r="E33" s="536"/>
    </row>
    <row r="34" spans="1:5" s="493" customFormat="1" ht="12" customHeight="1" thickBot="1" x14ac:dyDescent="0.25">
      <c r="A34" s="530" t="s">
        <v>12</v>
      </c>
      <c r="B34" s="340" t="s">
        <v>547</v>
      </c>
      <c r="C34" s="41"/>
      <c r="D34" s="41"/>
      <c r="E34" s="536"/>
    </row>
    <row r="35" spans="1:5" s="493" customFormat="1" ht="12" customHeight="1" thickBot="1" x14ac:dyDescent="0.25">
      <c r="A35" s="467" t="s">
        <v>13</v>
      </c>
      <c r="B35" s="340" t="s">
        <v>652</v>
      </c>
      <c r="C35" s="399">
        <f>+C8+C19+C24+C25+C29+C33+C34</f>
        <v>0</v>
      </c>
      <c r="D35" s="399">
        <f>+D8+D19+D24+D25+D29+D33+D34</f>
        <v>0</v>
      </c>
      <c r="E35" s="537">
        <f>+E8+E19+E24+E25+E29+E33+E34</f>
        <v>0</v>
      </c>
    </row>
    <row r="36" spans="1:5" s="493" customFormat="1" ht="12" customHeight="1" thickBot="1" x14ac:dyDescent="0.25">
      <c r="A36" s="532" t="s">
        <v>14</v>
      </c>
      <c r="B36" s="340" t="s">
        <v>549</v>
      </c>
      <c r="C36" s="399">
        <f>+C37+C38+C39</f>
        <v>0</v>
      </c>
      <c r="D36" s="399">
        <f>+D37+D38+D39</f>
        <v>0</v>
      </c>
      <c r="E36" s="537">
        <f>+E37+E38+E39</f>
        <v>0</v>
      </c>
    </row>
    <row r="37" spans="1:5" s="493" customFormat="1" ht="12" customHeight="1" x14ac:dyDescent="0.2">
      <c r="A37" s="544" t="s">
        <v>550</v>
      </c>
      <c r="B37" s="545" t="s">
        <v>163</v>
      </c>
      <c r="C37" s="97"/>
      <c r="D37" s="97"/>
      <c r="E37" s="524"/>
    </row>
    <row r="38" spans="1:5" s="520" customFormat="1" ht="12" customHeight="1" x14ac:dyDescent="0.2">
      <c r="A38" s="544" t="s">
        <v>551</v>
      </c>
      <c r="B38" s="546" t="s">
        <v>2</v>
      </c>
      <c r="C38" s="400"/>
      <c r="D38" s="400"/>
      <c r="E38" s="523"/>
    </row>
    <row r="39" spans="1:5" s="520" customFormat="1" ht="12" customHeight="1" thickBot="1" x14ac:dyDescent="0.25">
      <c r="A39" s="543" t="s">
        <v>552</v>
      </c>
      <c r="B39" s="529" t="s">
        <v>553</v>
      </c>
      <c r="C39" s="527"/>
      <c r="D39" s="527"/>
      <c r="E39" s="522"/>
    </row>
    <row r="40" spans="1:5" s="520" customFormat="1" ht="15" customHeight="1" thickBot="1" x14ac:dyDescent="0.25">
      <c r="A40" s="532" t="s">
        <v>15</v>
      </c>
      <c r="B40" s="533" t="s">
        <v>554</v>
      </c>
      <c r="C40" s="103">
        <f>+C35+C36</f>
        <v>0</v>
      </c>
      <c r="D40" s="103">
        <f>+D35+D36</f>
        <v>0</v>
      </c>
      <c r="E40" s="538">
        <f>+E35+E36</f>
        <v>0</v>
      </c>
    </row>
    <row r="41" spans="1:5" s="520" customFormat="1" ht="15" customHeight="1" x14ac:dyDescent="0.2">
      <c r="A41" s="475"/>
      <c r="B41" s="476"/>
      <c r="C41" s="491"/>
      <c r="D41" s="491"/>
      <c r="E41" s="491"/>
    </row>
    <row r="42" spans="1:5" ht="13.5" thickBot="1" x14ac:dyDescent="0.25">
      <c r="A42" s="477"/>
      <c r="B42" s="478"/>
      <c r="C42" s="492"/>
      <c r="D42" s="492"/>
      <c r="E42" s="492"/>
    </row>
    <row r="43" spans="1:5" s="519" customFormat="1" ht="16.5" customHeight="1" thickBot="1" x14ac:dyDescent="0.25">
      <c r="A43" s="1010" t="s">
        <v>42</v>
      </c>
      <c r="B43" s="1011"/>
      <c r="C43" s="1011"/>
      <c r="D43" s="1011"/>
      <c r="E43" s="1012"/>
    </row>
    <row r="44" spans="1:5" s="295" customFormat="1" ht="12" customHeight="1" thickBot="1" x14ac:dyDescent="0.25">
      <c r="A44" s="530" t="s">
        <v>6</v>
      </c>
      <c r="B44" s="340" t="s">
        <v>555</v>
      </c>
      <c r="C44" s="399">
        <f>SUM(C45:C49)</f>
        <v>0</v>
      </c>
      <c r="D44" s="399">
        <f>SUM(D45:D49)</f>
        <v>0</v>
      </c>
      <c r="E44" s="431">
        <f>SUM(E45:E49)</f>
        <v>0</v>
      </c>
    </row>
    <row r="45" spans="1:5" ht="12" customHeight="1" x14ac:dyDescent="0.2">
      <c r="A45" s="543" t="s">
        <v>70</v>
      </c>
      <c r="B45" s="321" t="s">
        <v>36</v>
      </c>
      <c r="C45" s="97"/>
      <c r="D45" s="97"/>
      <c r="E45" s="426"/>
    </row>
    <row r="46" spans="1:5" ht="12" customHeight="1" x14ac:dyDescent="0.2">
      <c r="A46" s="543" t="s">
        <v>71</v>
      </c>
      <c r="B46" s="320" t="s">
        <v>131</v>
      </c>
      <c r="C46" s="393"/>
      <c r="D46" s="393"/>
      <c r="E46" s="427"/>
    </row>
    <row r="47" spans="1:5" ht="12" customHeight="1" x14ac:dyDescent="0.2">
      <c r="A47" s="543" t="s">
        <v>72</v>
      </c>
      <c r="B47" s="320" t="s">
        <v>98</v>
      </c>
      <c r="C47" s="393"/>
      <c r="D47" s="393"/>
      <c r="E47" s="427"/>
    </row>
    <row r="48" spans="1:5" ht="12" customHeight="1" x14ac:dyDescent="0.2">
      <c r="A48" s="543" t="s">
        <v>73</v>
      </c>
      <c r="B48" s="320" t="s">
        <v>132</v>
      </c>
      <c r="C48" s="393"/>
      <c r="D48" s="393"/>
      <c r="E48" s="427"/>
    </row>
    <row r="49" spans="1:5" ht="12" customHeight="1" thickBot="1" x14ac:dyDescent="0.25">
      <c r="A49" s="543" t="s">
        <v>105</v>
      </c>
      <c r="B49" s="320" t="s">
        <v>133</v>
      </c>
      <c r="C49" s="393"/>
      <c r="D49" s="393"/>
      <c r="E49" s="427"/>
    </row>
    <row r="50" spans="1:5" ht="12" customHeight="1" thickBot="1" x14ac:dyDescent="0.25">
      <c r="A50" s="530" t="s">
        <v>7</v>
      </c>
      <c r="B50" s="340" t="s">
        <v>556</v>
      </c>
      <c r="C50" s="399">
        <f>SUM(C51:C53)</f>
        <v>0</v>
      </c>
      <c r="D50" s="399">
        <f>SUM(D51:D53)</f>
        <v>0</v>
      </c>
      <c r="E50" s="431">
        <f>SUM(E51:E53)</f>
        <v>0</v>
      </c>
    </row>
    <row r="51" spans="1:5" s="295" customFormat="1" ht="12" customHeight="1" x14ac:dyDescent="0.2">
      <c r="A51" s="543" t="s">
        <v>76</v>
      </c>
      <c r="B51" s="321" t="s">
        <v>153</v>
      </c>
      <c r="C51" s="97"/>
      <c r="D51" s="97"/>
      <c r="E51" s="426"/>
    </row>
    <row r="52" spans="1:5" ht="12" customHeight="1" x14ac:dyDescent="0.2">
      <c r="A52" s="543" t="s">
        <v>77</v>
      </c>
      <c r="B52" s="320" t="s">
        <v>135</v>
      </c>
      <c r="C52" s="393"/>
      <c r="D52" s="393"/>
      <c r="E52" s="427"/>
    </row>
    <row r="53" spans="1:5" ht="12" customHeight="1" x14ac:dyDescent="0.2">
      <c r="A53" s="543" t="s">
        <v>78</v>
      </c>
      <c r="B53" s="320" t="s">
        <v>43</v>
      </c>
      <c r="C53" s="393"/>
      <c r="D53" s="393"/>
      <c r="E53" s="427"/>
    </row>
    <row r="54" spans="1:5" ht="12" customHeight="1" thickBot="1" x14ac:dyDescent="0.25">
      <c r="A54" s="543" t="s">
        <v>79</v>
      </c>
      <c r="B54" s="320" t="s">
        <v>653</v>
      </c>
      <c r="C54" s="393"/>
      <c r="D54" s="393"/>
      <c r="E54" s="427"/>
    </row>
    <row r="55" spans="1:5" ht="12" customHeight="1" thickBot="1" x14ac:dyDescent="0.25">
      <c r="A55" s="530" t="s">
        <v>8</v>
      </c>
      <c r="B55" s="534" t="s">
        <v>557</v>
      </c>
      <c r="C55" s="399">
        <f>+C44+C50</f>
        <v>0</v>
      </c>
      <c r="D55" s="399">
        <f>+D44+D50</f>
        <v>0</v>
      </c>
      <c r="E55" s="431">
        <f>+E44+E50</f>
        <v>0</v>
      </c>
    </row>
    <row r="56" spans="1:5" ht="13.5" thickBot="1" x14ac:dyDescent="0.25">
      <c r="C56" s="539"/>
      <c r="D56" s="539"/>
      <c r="E56" s="539"/>
    </row>
    <row r="57" spans="1:5" ht="15" customHeight="1" thickBot="1" x14ac:dyDescent="0.25">
      <c r="A57" s="624" t="s">
        <v>706</v>
      </c>
      <c r="B57" s="625"/>
      <c r="C57" s="107"/>
      <c r="D57" s="107"/>
      <c r="E57" s="528"/>
    </row>
    <row r="58" spans="1:5" ht="14.25" customHeight="1" thickBot="1" x14ac:dyDescent="0.25">
      <c r="A58" s="626" t="s">
        <v>705</v>
      </c>
      <c r="B58" s="627"/>
      <c r="C58" s="107"/>
      <c r="D58" s="107"/>
      <c r="E58" s="528"/>
    </row>
  </sheetData>
  <sheetProtection formatCells="0"/>
  <mergeCells count="4">
    <mergeCell ref="B2:D2"/>
    <mergeCell ref="B3:D3"/>
    <mergeCell ref="A7:E7"/>
    <mergeCell ref="A43:E43"/>
  </mergeCells>
  <phoneticPr fontId="27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8"/>
  <sheetViews>
    <sheetView zoomScaleNormal="100" zoomScaleSheetLayoutView="115" workbookViewId="0">
      <selection activeCell="B2" sqref="B2:D2"/>
    </sheetView>
  </sheetViews>
  <sheetFormatPr defaultColWidth="9.33203125" defaultRowHeight="12.75" x14ac:dyDescent="0.2"/>
  <cols>
    <col min="1" max="1" width="16" style="535" customWidth="1"/>
    <col min="2" max="2" width="59.33203125" style="32" customWidth="1"/>
    <col min="3" max="5" width="15.83203125" style="32" customWidth="1"/>
    <col min="6" max="16384" width="9.33203125" style="32"/>
  </cols>
  <sheetData>
    <row r="1" spans="1:5" s="470" customFormat="1" ht="21" customHeight="1" thickBot="1" x14ac:dyDescent="0.25">
      <c r="A1" s="469"/>
      <c r="B1" s="471"/>
      <c r="C1" s="516"/>
      <c r="D1" s="516"/>
      <c r="E1" s="607" t="s">
        <v>927</v>
      </c>
    </row>
    <row r="2" spans="1:5" s="517" customFormat="1" ht="25.5" customHeight="1" x14ac:dyDescent="0.2">
      <c r="A2" s="497" t="s">
        <v>145</v>
      </c>
      <c r="B2" s="1016" t="s">
        <v>708</v>
      </c>
      <c r="C2" s="1017"/>
      <c r="D2" s="1018"/>
      <c r="E2" s="540" t="s">
        <v>46</v>
      </c>
    </row>
    <row r="3" spans="1:5" s="517" customFormat="1" ht="24.75" thickBot="1" x14ac:dyDescent="0.25">
      <c r="A3" s="515" t="s">
        <v>537</v>
      </c>
      <c r="B3" s="1019" t="s">
        <v>854</v>
      </c>
      <c r="C3" s="1022"/>
      <c r="D3" s="1023"/>
      <c r="E3" s="541" t="s">
        <v>48</v>
      </c>
    </row>
    <row r="4" spans="1:5" s="518" customFormat="1" ht="15.95" customHeight="1" thickBot="1" x14ac:dyDescent="0.3">
      <c r="A4" s="472"/>
      <c r="B4" s="472"/>
      <c r="C4" s="473"/>
      <c r="D4" s="473"/>
      <c r="E4" s="473" t="s">
        <v>723</v>
      </c>
    </row>
    <row r="5" spans="1:5" ht="24.75" thickBot="1" x14ac:dyDescent="0.25">
      <c r="A5" s="305" t="s">
        <v>146</v>
      </c>
      <c r="B5" s="306" t="s">
        <v>704</v>
      </c>
      <c r="C5" s="91" t="s">
        <v>176</v>
      </c>
      <c r="D5" s="91" t="s">
        <v>181</v>
      </c>
      <c r="E5" s="474" t="s">
        <v>182</v>
      </c>
    </row>
    <row r="6" spans="1:5" s="519" customFormat="1" ht="12.95" customHeight="1" thickBot="1" x14ac:dyDescent="0.25">
      <c r="A6" s="467" t="s">
        <v>399</v>
      </c>
      <c r="B6" s="468" t="s">
        <v>400</v>
      </c>
      <c r="C6" s="468" t="s">
        <v>401</v>
      </c>
      <c r="D6" s="106" t="s">
        <v>402</v>
      </c>
      <c r="E6" s="104" t="s">
        <v>403</v>
      </c>
    </row>
    <row r="7" spans="1:5" s="519" customFormat="1" ht="15.95" customHeight="1" thickBot="1" x14ac:dyDescent="0.25">
      <c r="A7" s="1010" t="s">
        <v>41</v>
      </c>
      <c r="B7" s="1011"/>
      <c r="C7" s="1011"/>
      <c r="D7" s="1011"/>
      <c r="E7" s="1012"/>
    </row>
    <row r="8" spans="1:5" s="493" customFormat="1" ht="12" customHeight="1" thickBot="1" x14ac:dyDescent="0.25">
      <c r="A8" s="467" t="s">
        <v>6</v>
      </c>
      <c r="B8" s="531" t="s">
        <v>538</v>
      </c>
      <c r="C8" s="399">
        <f>SUM(C9:C18)</f>
        <v>0</v>
      </c>
      <c r="D8" s="399">
        <f>SUM(D9:D18)</f>
        <v>0</v>
      </c>
      <c r="E8" s="537">
        <f>SUM(E9:E18)</f>
        <v>0</v>
      </c>
    </row>
    <row r="9" spans="1:5" s="493" customFormat="1" ht="12" customHeight="1" x14ac:dyDescent="0.2">
      <c r="A9" s="542" t="s">
        <v>70</v>
      </c>
      <c r="B9" s="322" t="s">
        <v>318</v>
      </c>
      <c r="C9" s="100"/>
      <c r="D9" s="100"/>
      <c r="E9" s="526"/>
    </row>
    <row r="10" spans="1:5" s="493" customFormat="1" ht="12" customHeight="1" x14ac:dyDescent="0.2">
      <c r="A10" s="543" t="s">
        <v>71</v>
      </c>
      <c r="B10" s="320" t="s">
        <v>319</v>
      </c>
      <c r="C10" s="396"/>
      <c r="D10" s="396"/>
      <c r="E10" s="109"/>
    </row>
    <row r="11" spans="1:5" s="493" customFormat="1" ht="12" customHeight="1" x14ac:dyDescent="0.2">
      <c r="A11" s="543" t="s">
        <v>72</v>
      </c>
      <c r="B11" s="320" t="s">
        <v>320</v>
      </c>
      <c r="C11" s="396"/>
      <c r="D11" s="396"/>
      <c r="E11" s="109"/>
    </row>
    <row r="12" spans="1:5" s="493" customFormat="1" ht="12" customHeight="1" x14ac:dyDescent="0.2">
      <c r="A12" s="543" t="s">
        <v>73</v>
      </c>
      <c r="B12" s="320" t="s">
        <v>321</v>
      </c>
      <c r="C12" s="396"/>
      <c r="D12" s="396"/>
      <c r="E12" s="109"/>
    </row>
    <row r="13" spans="1:5" s="493" customFormat="1" ht="12" customHeight="1" x14ac:dyDescent="0.2">
      <c r="A13" s="543" t="s">
        <v>105</v>
      </c>
      <c r="B13" s="320" t="s">
        <v>322</v>
      </c>
      <c r="C13" s="396"/>
      <c r="D13" s="396"/>
      <c r="E13" s="109"/>
    </row>
    <row r="14" spans="1:5" s="493" customFormat="1" ht="12" customHeight="1" x14ac:dyDescent="0.2">
      <c r="A14" s="543" t="s">
        <v>74</v>
      </c>
      <c r="B14" s="320" t="s">
        <v>539</v>
      </c>
      <c r="C14" s="396"/>
      <c r="D14" s="396"/>
      <c r="E14" s="109"/>
    </row>
    <row r="15" spans="1:5" s="520" customFormat="1" ht="12" customHeight="1" x14ac:dyDescent="0.2">
      <c r="A15" s="543" t="s">
        <v>75</v>
      </c>
      <c r="B15" s="319" t="s">
        <v>540</v>
      </c>
      <c r="C15" s="396"/>
      <c r="D15" s="396"/>
      <c r="E15" s="109"/>
    </row>
    <row r="16" spans="1:5" s="520" customFormat="1" ht="12" customHeight="1" x14ac:dyDescent="0.2">
      <c r="A16" s="543" t="s">
        <v>83</v>
      </c>
      <c r="B16" s="320" t="s">
        <v>325</v>
      </c>
      <c r="C16" s="101"/>
      <c r="D16" s="101"/>
      <c r="E16" s="525"/>
    </row>
    <row r="17" spans="1:5" s="493" customFormat="1" ht="12" customHeight="1" x14ac:dyDescent="0.2">
      <c r="A17" s="543" t="s">
        <v>84</v>
      </c>
      <c r="B17" s="320" t="s">
        <v>327</v>
      </c>
      <c r="C17" s="396"/>
      <c r="D17" s="396"/>
      <c r="E17" s="109"/>
    </row>
    <row r="18" spans="1:5" s="520" customFormat="1" ht="12" customHeight="1" thickBot="1" x14ac:dyDescent="0.25">
      <c r="A18" s="543" t="s">
        <v>85</v>
      </c>
      <c r="B18" s="319" t="s">
        <v>329</v>
      </c>
      <c r="C18" s="398"/>
      <c r="D18" s="398"/>
      <c r="E18" s="521"/>
    </row>
    <row r="19" spans="1:5" s="520" customFormat="1" ht="12" customHeight="1" thickBot="1" x14ac:dyDescent="0.25">
      <c r="A19" s="467" t="s">
        <v>7</v>
      </c>
      <c r="B19" s="531" t="s">
        <v>541</v>
      </c>
      <c r="C19" s="399">
        <f>SUM(C20:C22)</f>
        <v>0</v>
      </c>
      <c r="D19" s="399">
        <f>SUM(D20:D22)</f>
        <v>0</v>
      </c>
      <c r="E19" s="537">
        <f>SUM(E20:E22)</f>
        <v>0</v>
      </c>
    </row>
    <row r="20" spans="1:5" s="520" customFormat="1" ht="12" customHeight="1" x14ac:dyDescent="0.2">
      <c r="A20" s="543" t="s">
        <v>76</v>
      </c>
      <c r="B20" s="321" t="s">
        <v>300</v>
      </c>
      <c r="C20" s="396"/>
      <c r="D20" s="396"/>
      <c r="E20" s="109"/>
    </row>
    <row r="21" spans="1:5" s="520" customFormat="1" ht="12" customHeight="1" x14ac:dyDescent="0.2">
      <c r="A21" s="543" t="s">
        <v>77</v>
      </c>
      <c r="B21" s="320" t="s">
        <v>542</v>
      </c>
      <c r="C21" s="396"/>
      <c r="D21" s="396"/>
      <c r="E21" s="109"/>
    </row>
    <row r="22" spans="1:5" s="520" customFormat="1" ht="12" customHeight="1" x14ac:dyDescent="0.2">
      <c r="A22" s="543" t="s">
        <v>78</v>
      </c>
      <c r="B22" s="320" t="s">
        <v>543</v>
      </c>
      <c r="C22" s="396"/>
      <c r="D22" s="396"/>
      <c r="E22" s="109"/>
    </row>
    <row r="23" spans="1:5" s="520" customFormat="1" ht="12" customHeight="1" thickBot="1" x14ac:dyDescent="0.25">
      <c r="A23" s="543" t="s">
        <v>79</v>
      </c>
      <c r="B23" s="320" t="s">
        <v>650</v>
      </c>
      <c r="C23" s="396"/>
      <c r="D23" s="396"/>
      <c r="E23" s="109"/>
    </row>
    <row r="24" spans="1:5" s="520" customFormat="1" ht="12" customHeight="1" thickBot="1" x14ac:dyDescent="0.25">
      <c r="A24" s="530" t="s">
        <v>8</v>
      </c>
      <c r="B24" s="340" t="s">
        <v>122</v>
      </c>
      <c r="C24" s="41"/>
      <c r="D24" s="41"/>
      <c r="E24" s="536"/>
    </row>
    <row r="25" spans="1:5" s="520" customFormat="1" ht="12" customHeight="1" thickBot="1" x14ac:dyDescent="0.25">
      <c r="A25" s="530" t="s">
        <v>9</v>
      </c>
      <c r="B25" s="340" t="s">
        <v>544</v>
      </c>
      <c r="C25" s="399">
        <f>SUM(C26:C27)</f>
        <v>0</v>
      </c>
      <c r="D25" s="399">
        <f>SUM(D26:D27)</f>
        <v>0</v>
      </c>
      <c r="E25" s="537">
        <f>SUM(E26:E27)</f>
        <v>0</v>
      </c>
    </row>
    <row r="26" spans="1:5" s="520" customFormat="1" ht="12" customHeight="1" x14ac:dyDescent="0.2">
      <c r="A26" s="544" t="s">
        <v>313</v>
      </c>
      <c r="B26" s="545" t="s">
        <v>542</v>
      </c>
      <c r="C26" s="97"/>
      <c r="D26" s="97"/>
      <c r="E26" s="524"/>
    </row>
    <row r="27" spans="1:5" s="520" customFormat="1" ht="12" customHeight="1" x14ac:dyDescent="0.2">
      <c r="A27" s="544" t="s">
        <v>314</v>
      </c>
      <c r="B27" s="546" t="s">
        <v>545</v>
      </c>
      <c r="C27" s="400"/>
      <c r="D27" s="400"/>
      <c r="E27" s="523"/>
    </row>
    <row r="28" spans="1:5" s="520" customFormat="1" ht="12" customHeight="1" thickBot="1" x14ac:dyDescent="0.25">
      <c r="A28" s="543" t="s">
        <v>315</v>
      </c>
      <c r="B28" s="547" t="s">
        <v>651</v>
      </c>
      <c r="C28" s="527"/>
      <c r="D28" s="527"/>
      <c r="E28" s="522"/>
    </row>
    <row r="29" spans="1:5" s="520" customFormat="1" ht="12" customHeight="1" thickBot="1" x14ac:dyDescent="0.25">
      <c r="A29" s="530" t="s">
        <v>10</v>
      </c>
      <c r="B29" s="340" t="s">
        <v>546</v>
      </c>
      <c r="C29" s="399">
        <f>SUM(C30:C32)</f>
        <v>0</v>
      </c>
      <c r="D29" s="399">
        <f>SUM(D30:D32)</f>
        <v>0</v>
      </c>
      <c r="E29" s="537">
        <f>SUM(E30:E32)</f>
        <v>0</v>
      </c>
    </row>
    <row r="30" spans="1:5" s="520" customFormat="1" ht="12" customHeight="1" x14ac:dyDescent="0.2">
      <c r="A30" s="544" t="s">
        <v>63</v>
      </c>
      <c r="B30" s="545" t="s">
        <v>331</v>
      </c>
      <c r="C30" s="97"/>
      <c r="D30" s="97"/>
      <c r="E30" s="524"/>
    </row>
    <row r="31" spans="1:5" s="520" customFormat="1" ht="12" customHeight="1" x14ac:dyDescent="0.2">
      <c r="A31" s="544" t="s">
        <v>64</v>
      </c>
      <c r="B31" s="546" t="s">
        <v>332</v>
      </c>
      <c r="C31" s="400"/>
      <c r="D31" s="400"/>
      <c r="E31" s="523"/>
    </row>
    <row r="32" spans="1:5" s="520" customFormat="1" ht="12" customHeight="1" thickBot="1" x14ac:dyDescent="0.25">
      <c r="A32" s="543" t="s">
        <v>65</v>
      </c>
      <c r="B32" s="529" t="s">
        <v>334</v>
      </c>
      <c r="C32" s="527"/>
      <c r="D32" s="527"/>
      <c r="E32" s="522"/>
    </row>
    <row r="33" spans="1:5" s="520" customFormat="1" ht="12" customHeight="1" thickBot="1" x14ac:dyDescent="0.25">
      <c r="A33" s="530" t="s">
        <v>11</v>
      </c>
      <c r="B33" s="340" t="s">
        <v>459</v>
      </c>
      <c r="C33" s="41"/>
      <c r="D33" s="41"/>
      <c r="E33" s="536"/>
    </row>
    <row r="34" spans="1:5" s="493" customFormat="1" ht="12" customHeight="1" thickBot="1" x14ac:dyDescent="0.25">
      <c r="A34" s="530" t="s">
        <v>12</v>
      </c>
      <c r="B34" s="340" t="s">
        <v>547</v>
      </c>
      <c r="C34" s="41"/>
      <c r="D34" s="41"/>
      <c r="E34" s="536"/>
    </row>
    <row r="35" spans="1:5" s="493" customFormat="1" ht="12" customHeight="1" thickBot="1" x14ac:dyDescent="0.25">
      <c r="A35" s="467" t="s">
        <v>13</v>
      </c>
      <c r="B35" s="340" t="s">
        <v>652</v>
      </c>
      <c r="C35" s="399">
        <f>+C8+C19+C24+C25+C29+C33+C34</f>
        <v>0</v>
      </c>
      <c r="D35" s="399">
        <f>+D8+D19+D24+D25+D29+D33+D34</f>
        <v>0</v>
      </c>
      <c r="E35" s="537">
        <f>+E8+E19+E24+E25+E29+E33+E34</f>
        <v>0</v>
      </c>
    </row>
    <row r="36" spans="1:5" s="493" customFormat="1" ht="12" customHeight="1" thickBot="1" x14ac:dyDescent="0.25">
      <c r="A36" s="532" t="s">
        <v>14</v>
      </c>
      <c r="B36" s="340" t="s">
        <v>549</v>
      </c>
      <c r="C36" s="399">
        <f>+C37+C38+C39</f>
        <v>24765465</v>
      </c>
      <c r="D36" s="399">
        <f>+D37+D38+D39</f>
        <v>24765465</v>
      </c>
      <c r="E36" s="537">
        <f>+E37+E38+E39</f>
        <v>20529678</v>
      </c>
    </row>
    <row r="37" spans="1:5" s="493" customFormat="1" ht="12" customHeight="1" x14ac:dyDescent="0.2">
      <c r="A37" s="544" t="s">
        <v>550</v>
      </c>
      <c r="B37" s="545" t="s">
        <v>163</v>
      </c>
      <c r="C37" s="97"/>
      <c r="D37" s="97"/>
      <c r="E37" s="524"/>
    </row>
    <row r="38" spans="1:5" s="520" customFormat="1" ht="12" customHeight="1" x14ac:dyDescent="0.2">
      <c r="A38" s="544" t="s">
        <v>551</v>
      </c>
      <c r="B38" s="546" t="s">
        <v>2</v>
      </c>
      <c r="C38" s="400"/>
      <c r="D38" s="400"/>
      <c r="E38" s="523"/>
    </row>
    <row r="39" spans="1:5" s="520" customFormat="1" ht="12" customHeight="1" thickBot="1" x14ac:dyDescent="0.25">
      <c r="A39" s="543" t="s">
        <v>552</v>
      </c>
      <c r="B39" s="529" t="s">
        <v>553</v>
      </c>
      <c r="C39" s="527">
        <v>24765465</v>
      </c>
      <c r="D39" s="527">
        <v>24765465</v>
      </c>
      <c r="E39" s="522">
        <f>+E55-E35</f>
        <v>20529678</v>
      </c>
    </row>
    <row r="40" spans="1:5" s="520" customFormat="1" ht="15" customHeight="1" thickBot="1" x14ac:dyDescent="0.25">
      <c r="A40" s="532" t="s">
        <v>15</v>
      </c>
      <c r="B40" s="533" t="s">
        <v>554</v>
      </c>
      <c r="C40" s="103">
        <f>+C35+C36</f>
        <v>24765465</v>
      </c>
      <c r="D40" s="103">
        <f>+D35+D36</f>
        <v>24765465</v>
      </c>
      <c r="E40" s="538">
        <f>+E35+E36</f>
        <v>20529678</v>
      </c>
    </row>
    <row r="41" spans="1:5" s="520" customFormat="1" ht="15" customHeight="1" x14ac:dyDescent="0.2">
      <c r="A41" s="475"/>
      <c r="B41" s="476"/>
      <c r="C41" s="491"/>
      <c r="D41" s="491"/>
      <c r="E41" s="491"/>
    </row>
    <row r="42" spans="1:5" ht="13.5" thickBot="1" x14ac:dyDescent="0.25">
      <c r="A42" s="477"/>
      <c r="B42" s="478"/>
      <c r="C42" s="492"/>
      <c r="D42" s="492"/>
      <c r="E42" s="492"/>
    </row>
    <row r="43" spans="1:5" s="519" customFormat="1" ht="16.5" customHeight="1" thickBot="1" x14ac:dyDescent="0.25">
      <c r="A43" s="1010" t="s">
        <v>42</v>
      </c>
      <c r="B43" s="1011"/>
      <c r="C43" s="1011"/>
      <c r="D43" s="1011"/>
      <c r="E43" s="1012"/>
    </row>
    <row r="44" spans="1:5" s="295" customFormat="1" ht="12" customHeight="1" thickBot="1" x14ac:dyDescent="0.25">
      <c r="A44" s="530" t="s">
        <v>6</v>
      </c>
      <c r="B44" s="340" t="s">
        <v>555</v>
      </c>
      <c r="C44" s="399">
        <f>SUM(C45:C49)</f>
        <v>24765465</v>
      </c>
      <c r="D44" s="399">
        <f>SUM(D45:D49)</f>
        <v>24765465</v>
      </c>
      <c r="E44" s="431">
        <f>SUM(E45:E49)</f>
        <v>20529678</v>
      </c>
    </row>
    <row r="45" spans="1:5" ht="12" customHeight="1" x14ac:dyDescent="0.2">
      <c r="A45" s="543" t="s">
        <v>70</v>
      </c>
      <c r="B45" s="321" t="s">
        <v>36</v>
      </c>
      <c r="C45" s="97">
        <v>18881211</v>
      </c>
      <c r="D45" s="97">
        <v>18881211</v>
      </c>
      <c r="E45" s="426">
        <v>16087034</v>
      </c>
    </row>
    <row r="46" spans="1:5" ht="12" customHeight="1" x14ac:dyDescent="0.2">
      <c r="A46" s="543" t="s">
        <v>71</v>
      </c>
      <c r="B46" s="320" t="s">
        <v>131</v>
      </c>
      <c r="C46" s="393">
        <v>4871754</v>
      </c>
      <c r="D46" s="393">
        <v>4871754</v>
      </c>
      <c r="E46" s="427">
        <v>3964376</v>
      </c>
    </row>
    <row r="47" spans="1:5" ht="12" customHeight="1" x14ac:dyDescent="0.2">
      <c r="A47" s="543" t="s">
        <v>72</v>
      </c>
      <c r="B47" s="320" t="s">
        <v>98</v>
      </c>
      <c r="C47" s="393">
        <v>1012500</v>
      </c>
      <c r="D47" s="393">
        <v>1012500</v>
      </c>
      <c r="E47" s="427">
        <v>478268</v>
      </c>
    </row>
    <row r="48" spans="1:5" ht="12" customHeight="1" x14ac:dyDescent="0.2">
      <c r="A48" s="543" t="s">
        <v>73</v>
      </c>
      <c r="B48" s="320" t="s">
        <v>132</v>
      </c>
      <c r="C48" s="393"/>
      <c r="D48" s="393"/>
      <c r="E48" s="427"/>
    </row>
    <row r="49" spans="1:5" ht="12" customHeight="1" thickBot="1" x14ac:dyDescent="0.25">
      <c r="A49" s="543" t="s">
        <v>105</v>
      </c>
      <c r="B49" s="320" t="s">
        <v>133</v>
      </c>
      <c r="C49" s="393"/>
      <c r="D49" s="393"/>
      <c r="E49" s="427"/>
    </row>
    <row r="50" spans="1:5" ht="12" customHeight="1" thickBot="1" x14ac:dyDescent="0.25">
      <c r="A50" s="530" t="s">
        <v>7</v>
      </c>
      <c r="B50" s="340" t="s">
        <v>556</v>
      </c>
      <c r="C50" s="399">
        <f>SUM(C51:C53)</f>
        <v>0</v>
      </c>
      <c r="D50" s="399">
        <f>SUM(D51:D53)</f>
        <v>0</v>
      </c>
      <c r="E50" s="431">
        <f>SUM(E51:E53)</f>
        <v>0</v>
      </c>
    </row>
    <row r="51" spans="1:5" s="295" customFormat="1" ht="12" customHeight="1" x14ac:dyDescent="0.2">
      <c r="A51" s="543" t="s">
        <v>76</v>
      </c>
      <c r="B51" s="321" t="s">
        <v>153</v>
      </c>
      <c r="C51" s="97"/>
      <c r="D51" s="97"/>
      <c r="E51" s="426"/>
    </row>
    <row r="52" spans="1:5" ht="12" customHeight="1" x14ac:dyDescent="0.2">
      <c r="A52" s="543" t="s">
        <v>77</v>
      </c>
      <c r="B52" s="320" t="s">
        <v>135</v>
      </c>
      <c r="C52" s="393"/>
      <c r="D52" s="393"/>
      <c r="E52" s="427"/>
    </row>
    <row r="53" spans="1:5" ht="12" customHeight="1" x14ac:dyDescent="0.2">
      <c r="A53" s="543" t="s">
        <v>78</v>
      </c>
      <c r="B53" s="320" t="s">
        <v>43</v>
      </c>
      <c r="C53" s="393"/>
      <c r="D53" s="393"/>
      <c r="E53" s="427"/>
    </row>
    <row r="54" spans="1:5" ht="12" customHeight="1" thickBot="1" x14ac:dyDescent="0.25">
      <c r="A54" s="543" t="s">
        <v>79</v>
      </c>
      <c r="B54" s="320" t="s">
        <v>653</v>
      </c>
      <c r="C54" s="393"/>
      <c r="D54" s="393"/>
      <c r="E54" s="427"/>
    </row>
    <row r="55" spans="1:5" ht="12" customHeight="1" thickBot="1" x14ac:dyDescent="0.25">
      <c r="A55" s="530" t="s">
        <v>8</v>
      </c>
      <c r="B55" s="534" t="s">
        <v>557</v>
      </c>
      <c r="C55" s="399">
        <f>+C44+C50</f>
        <v>24765465</v>
      </c>
      <c r="D55" s="399">
        <f>+D44+D50</f>
        <v>24765465</v>
      </c>
      <c r="E55" s="431">
        <f>+E44+E50</f>
        <v>20529678</v>
      </c>
    </row>
    <row r="56" spans="1:5" ht="13.5" thickBot="1" x14ac:dyDescent="0.25">
      <c r="C56" s="539"/>
      <c r="D56" s="539"/>
      <c r="E56" s="539"/>
    </row>
    <row r="57" spans="1:5" ht="15" customHeight="1" thickBot="1" x14ac:dyDescent="0.25">
      <c r="A57" s="624" t="s">
        <v>706</v>
      </c>
      <c r="B57" s="625"/>
      <c r="C57" s="107"/>
      <c r="D57" s="107"/>
      <c r="E57" s="528">
        <v>5</v>
      </c>
    </row>
    <row r="58" spans="1:5" ht="14.25" customHeight="1" thickBot="1" x14ac:dyDescent="0.25">
      <c r="A58" s="626" t="s">
        <v>705</v>
      </c>
      <c r="B58" s="627"/>
      <c r="C58" s="107"/>
      <c r="D58" s="107"/>
      <c r="E58" s="528"/>
    </row>
  </sheetData>
  <sheetProtection formatCells="0"/>
  <mergeCells count="4">
    <mergeCell ref="B2:D2"/>
    <mergeCell ref="B3:D3"/>
    <mergeCell ref="A7:E7"/>
    <mergeCell ref="A43:E43"/>
  </mergeCells>
  <phoneticPr fontId="27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>
    <tabColor rgb="FF92D050"/>
  </sheetPr>
  <dimension ref="A1:I161"/>
  <sheetViews>
    <sheetView view="pageLayout" zoomScaleNormal="100" zoomScaleSheetLayoutView="100" workbookViewId="0">
      <selection activeCell="E72" sqref="E72"/>
    </sheetView>
  </sheetViews>
  <sheetFormatPr defaultColWidth="9.33203125" defaultRowHeight="15.75" x14ac:dyDescent="0.25"/>
  <cols>
    <col min="1" max="1" width="9.5" style="361" customWidth="1"/>
    <col min="2" max="2" width="60.83203125" style="361" customWidth="1"/>
    <col min="3" max="5" width="15.83203125" style="362" customWidth="1"/>
    <col min="6" max="16384" width="9.33203125" style="372"/>
  </cols>
  <sheetData>
    <row r="1" spans="1:5" ht="15.95" customHeight="1" x14ac:dyDescent="0.25">
      <c r="A1" s="980" t="s">
        <v>3</v>
      </c>
      <c r="B1" s="980"/>
      <c r="C1" s="980"/>
      <c r="D1" s="980"/>
      <c r="E1" s="980"/>
    </row>
    <row r="2" spans="1:5" ht="15.95" customHeight="1" thickBot="1" x14ac:dyDescent="0.3">
      <c r="A2" s="45" t="s">
        <v>109</v>
      </c>
      <c r="B2" s="45"/>
      <c r="C2" s="359"/>
      <c r="D2" s="359"/>
      <c r="E2" s="359" t="s">
        <v>716</v>
      </c>
    </row>
    <row r="3" spans="1:5" ht="15.95" customHeight="1" x14ac:dyDescent="0.25">
      <c r="A3" s="981" t="s">
        <v>58</v>
      </c>
      <c r="B3" s="983" t="s">
        <v>5</v>
      </c>
      <c r="C3" s="985" t="str">
        <f>+CONCATENATE(LEFT(ÖSSZEFÜGGÉSEK!A4,4),". évi")</f>
        <v>2018. évi</v>
      </c>
      <c r="D3" s="985"/>
      <c r="E3" s="986"/>
    </row>
    <row r="4" spans="1:5" ht="38.1" customHeight="1" thickBot="1" x14ac:dyDescent="0.3">
      <c r="A4" s="982"/>
      <c r="B4" s="984"/>
      <c r="C4" s="47" t="s">
        <v>176</v>
      </c>
      <c r="D4" s="47" t="s">
        <v>181</v>
      </c>
      <c r="E4" s="48" t="s">
        <v>182</v>
      </c>
    </row>
    <row r="5" spans="1:5" s="373" customFormat="1" ht="12" customHeight="1" thickBot="1" x14ac:dyDescent="0.25">
      <c r="A5" s="337" t="s">
        <v>399</v>
      </c>
      <c r="B5" s="338" t="s">
        <v>400</v>
      </c>
      <c r="C5" s="338" t="s">
        <v>401</v>
      </c>
      <c r="D5" s="338" t="s">
        <v>402</v>
      </c>
      <c r="E5" s="384" t="s">
        <v>403</v>
      </c>
    </row>
    <row r="6" spans="1:5" s="374" customFormat="1" ht="12" customHeight="1" thickBot="1" x14ac:dyDescent="0.25">
      <c r="A6" s="334" t="s">
        <v>6</v>
      </c>
      <c r="B6" s="845" t="s">
        <v>293</v>
      </c>
      <c r="C6" s="363">
        <f>SUM(C7:C12)</f>
        <v>540934975</v>
      </c>
      <c r="D6" s="363">
        <f>SUM(D7:D12)</f>
        <v>535822634</v>
      </c>
      <c r="E6" s="482">
        <f>SUM(E7:E12)</f>
        <v>510799151</v>
      </c>
    </row>
    <row r="7" spans="1:5" s="374" customFormat="1" ht="12" customHeight="1" x14ac:dyDescent="0.2">
      <c r="A7" s="329" t="s">
        <v>70</v>
      </c>
      <c r="B7" s="848" t="s">
        <v>294</v>
      </c>
      <c r="C7" s="841">
        <f>+'6.1. sz. mell ÖNK'!C9</f>
        <v>202192087</v>
      </c>
      <c r="D7" s="849">
        <f>+'6.1. sz. mell ÖNK'!D9</f>
        <v>202192087</v>
      </c>
      <c r="E7" s="318">
        <f>+'6.1. sz. mell ÖNK'!E9</f>
        <v>202393021</v>
      </c>
    </row>
    <row r="8" spans="1:5" s="374" customFormat="1" ht="12" customHeight="1" x14ac:dyDescent="0.2">
      <c r="A8" s="326" t="s">
        <v>71</v>
      </c>
      <c r="B8" s="376" t="s">
        <v>295</v>
      </c>
      <c r="C8" s="842">
        <f>+'6.1. sz. mell ÖNK'!C10</f>
        <v>106800033</v>
      </c>
      <c r="D8" s="810">
        <f>+'6.1. sz. mell ÖNK'!D10</f>
        <v>93732133</v>
      </c>
      <c r="E8" s="840">
        <f>+'6.1. sz. mell ÖNK'!E10</f>
        <v>95449517</v>
      </c>
    </row>
    <row r="9" spans="1:5" s="374" customFormat="1" ht="12" customHeight="1" x14ac:dyDescent="0.2">
      <c r="A9" s="326" t="s">
        <v>72</v>
      </c>
      <c r="B9" s="376" t="s">
        <v>296</v>
      </c>
      <c r="C9" s="808">
        <f>+'6.1. sz. mell ÖNK'!C11</f>
        <v>183323380</v>
      </c>
      <c r="D9" s="810">
        <f>+'6.1. sz. mell ÖNK'!D11</f>
        <v>195159831</v>
      </c>
      <c r="E9" s="809">
        <f>+'6.1. sz. mell ÖNK'!E11</f>
        <v>192116521</v>
      </c>
    </row>
    <row r="10" spans="1:5" s="374" customFormat="1" ht="12" customHeight="1" x14ac:dyDescent="0.2">
      <c r="A10" s="326" t="s">
        <v>73</v>
      </c>
      <c r="B10" s="376" t="s">
        <v>297</v>
      </c>
      <c r="C10" s="808">
        <f>+'6.1. sz. mell ÖNK'!C12</f>
        <v>8453060</v>
      </c>
      <c r="D10" s="810">
        <f>+'6.1. sz. mell ÖNK'!D12</f>
        <v>9988396</v>
      </c>
      <c r="E10" s="809">
        <f>+'6.1. sz. mell ÖNK'!E12</f>
        <v>10549614</v>
      </c>
    </row>
    <row r="11" spans="1:5" s="374" customFormat="1" ht="12" customHeight="1" x14ac:dyDescent="0.2">
      <c r="A11" s="326" t="s">
        <v>105</v>
      </c>
      <c r="B11" s="376" t="s">
        <v>298</v>
      </c>
      <c r="C11" s="811">
        <f>+'6.1. sz. mell ÖNK'!C13</f>
        <v>40166415</v>
      </c>
      <c r="D11" s="810">
        <f>+'6.1. sz. mell ÖNK'!D13</f>
        <v>34039187</v>
      </c>
      <c r="E11" s="813">
        <f>+'6.1. sz. mell ÖNK'!E13</f>
        <v>9579478</v>
      </c>
    </row>
    <row r="12" spans="1:5" s="374" customFormat="1" ht="12" customHeight="1" thickBot="1" x14ac:dyDescent="0.25">
      <c r="A12" s="330" t="s">
        <v>74</v>
      </c>
      <c r="B12" s="356" t="s">
        <v>837</v>
      </c>
      <c r="C12" s="843">
        <f>+'6.1. sz. mell ÖNK'!C14</f>
        <v>0</v>
      </c>
      <c r="D12" s="851">
        <f>+'6.1. sz. mell ÖNK'!D14</f>
        <v>711000</v>
      </c>
      <c r="E12" s="629">
        <f>+'6.1. sz. mell ÖNK'!E14</f>
        <v>711000</v>
      </c>
    </row>
    <row r="13" spans="1:5" s="374" customFormat="1" ht="12" customHeight="1" thickBot="1" x14ac:dyDescent="0.25">
      <c r="A13" s="332" t="s">
        <v>7</v>
      </c>
      <c r="B13" s="354" t="s">
        <v>299</v>
      </c>
      <c r="C13" s="364">
        <f>SUM(C14:C18)</f>
        <v>288004053</v>
      </c>
      <c r="D13" s="364">
        <f>SUM(D14:D18)</f>
        <v>285224497</v>
      </c>
      <c r="E13" s="358">
        <f>SUM(E14:E18)</f>
        <v>502265593</v>
      </c>
    </row>
    <row r="14" spans="1:5" s="374" customFormat="1" ht="12" customHeight="1" x14ac:dyDescent="0.2">
      <c r="A14" s="327" t="s">
        <v>76</v>
      </c>
      <c r="B14" s="375" t="s">
        <v>300</v>
      </c>
      <c r="C14" s="817">
        <f>+'6.1. sz. mell ÖNK'!C16+'7.1. sz. mell HIV'!C20+'8.1. sz. mell. GAMESZ'!C20+'8.2. sz. mell. ILMKS'!C20+'8.3. sz. mell. ÓVODA'!C20</f>
        <v>0</v>
      </c>
      <c r="D14" s="815">
        <f>+'6.1. sz. mell ÖNK'!D16+'7.1. sz. mell HIV'!D20+'8.1. sz. mell. GAMESZ'!D20+'8.2. sz. mell. ILMKS'!D20+'8.3. sz. mell. ÓVODA'!D20</f>
        <v>0</v>
      </c>
      <c r="E14" s="633">
        <f>+'6.1. sz. mell ÖNK'!E16+'7.1. sz. mell HIV'!E20+'8.1. sz. mell. GAMESZ'!E20+'8.2. sz. mell. ILMKS'!E20+'8.3. sz. mell. ÓVODA'!E20+'8.4. sz. mell. CSSK'!E20</f>
        <v>0</v>
      </c>
    </row>
    <row r="15" spans="1:5" s="374" customFormat="1" ht="12" customHeight="1" x14ac:dyDescent="0.2">
      <c r="A15" s="326" t="s">
        <v>77</v>
      </c>
      <c r="B15" s="376" t="s">
        <v>301</v>
      </c>
      <c r="C15" s="816"/>
      <c r="D15" s="365"/>
      <c r="E15" s="809">
        <f>+'6.1. sz. mell ÖNK'!E17+'7.1. sz. mell HIV'!E21+'8.1. sz. mell. GAMESZ'!E21+'8.2. sz. mell. ILMKS'!E21+'8.3. sz. mell. ÓVODA'!E21</f>
        <v>0</v>
      </c>
    </row>
    <row r="16" spans="1:5" s="374" customFormat="1" ht="12" customHeight="1" x14ac:dyDescent="0.2">
      <c r="A16" s="326" t="s">
        <v>78</v>
      </c>
      <c r="B16" s="376" t="s">
        <v>302</v>
      </c>
      <c r="C16" s="816"/>
      <c r="D16" s="365"/>
      <c r="E16" s="633">
        <f>+'1.2.sz.mell.'!E79+'1.3.sz.mell.'!E16+'1.4.sz.mell.'!E16</f>
        <v>0</v>
      </c>
    </row>
    <row r="17" spans="1:5" s="374" customFormat="1" ht="12" customHeight="1" x14ac:dyDescent="0.2">
      <c r="A17" s="326" t="s">
        <v>79</v>
      </c>
      <c r="B17" s="376" t="s">
        <v>303</v>
      </c>
      <c r="C17" s="816"/>
      <c r="D17" s="365"/>
      <c r="E17" s="809">
        <f>+'1.2.sz.mell.'!E80+'1.3.sz.mell.'!E17+'1.4.sz.mell.'!E17</f>
        <v>0</v>
      </c>
    </row>
    <row r="18" spans="1:5" s="374" customFormat="1" ht="12" customHeight="1" x14ac:dyDescent="0.2">
      <c r="A18" s="326" t="s">
        <v>80</v>
      </c>
      <c r="B18" s="376" t="s">
        <v>304</v>
      </c>
      <c r="C18" s="808">
        <f>+'6.1. sz. mell ÖNK'!C20+'7.1. sz. mell HIV'!C22+'8.1. sz. mell. GAMESZ'!C22+'8.2. sz. mell. ILMKS'!C22+'8.3. sz. mell. ÓVODA'!C22+'8.4. sz. mell. CSSK'!C22</f>
        <v>288004053</v>
      </c>
      <c r="D18" s="810">
        <f>+'6.1. sz. mell ÖNK'!D20+'7.1. sz. mell HIV'!D22+'8.1. sz. mell. GAMESZ'!D22+'8.2. sz. mell. ILMKS'!D22+'8.3. sz. mell. ÓVODA'!D22+'8.4. sz. mell. CSSK'!D22</f>
        <v>285224497</v>
      </c>
      <c r="E18" s="809">
        <f>+'6.1. sz. mell ÖNK'!E20+'7.1. sz. mell HIV'!E22+'8.1. sz. mell. GAMESZ'!E22+'8.2. sz. mell. ILMKS'!E22+'8.3. sz. mell. ÓVODA'!E22+'8.4. sz. mell. CSSK'!E22</f>
        <v>502265593</v>
      </c>
    </row>
    <row r="19" spans="1:5" s="374" customFormat="1" ht="12" customHeight="1" thickBot="1" x14ac:dyDescent="0.25">
      <c r="A19" s="328" t="s">
        <v>87</v>
      </c>
      <c r="B19" s="377" t="s">
        <v>305</v>
      </c>
      <c r="C19" s="367"/>
      <c r="D19" s="367"/>
      <c r="E19" s="629">
        <f>+'1.2.sz.mell.'!E82+'1.3.sz.mell.'!E19+'1.4.sz.mell.'!E19</f>
        <v>0</v>
      </c>
    </row>
    <row r="20" spans="1:5" s="374" customFormat="1" ht="12" customHeight="1" thickBot="1" x14ac:dyDescent="0.25">
      <c r="A20" s="332" t="s">
        <v>8</v>
      </c>
      <c r="B20" s="333" t="s">
        <v>306</v>
      </c>
      <c r="C20" s="364">
        <f>SUM(C21:C25)</f>
        <v>319680797</v>
      </c>
      <c r="D20" s="364">
        <f>SUM(D21:D25)</f>
        <v>240622060</v>
      </c>
      <c r="E20" s="358">
        <f>SUM(E21:E25)</f>
        <v>111833480</v>
      </c>
    </row>
    <row r="21" spans="1:5" s="374" customFormat="1" ht="12" customHeight="1" x14ac:dyDescent="0.2">
      <c r="A21" s="327" t="s">
        <v>59</v>
      </c>
      <c r="B21" s="375" t="s">
        <v>307</v>
      </c>
      <c r="C21" s="817">
        <f>+'6.1. sz. mell ÖNK'!C23</f>
        <v>0</v>
      </c>
      <c r="D21" s="815">
        <f>+'6.1. sz. mell ÖNK'!D23</f>
        <v>161000</v>
      </c>
      <c r="E21" s="633">
        <f>+'6.1. sz. mell ÖNK'!E23</f>
        <v>161000</v>
      </c>
    </row>
    <row r="22" spans="1:5" s="374" customFormat="1" ht="12" customHeight="1" x14ac:dyDescent="0.2">
      <c r="A22" s="326" t="s">
        <v>60</v>
      </c>
      <c r="B22" s="376" t="s">
        <v>308</v>
      </c>
      <c r="C22" s="816"/>
      <c r="D22" s="365"/>
      <c r="E22" s="809">
        <f>+'6.1. sz. mell ÖNK'!E24</f>
        <v>0</v>
      </c>
    </row>
    <row r="23" spans="1:5" s="374" customFormat="1" ht="12" customHeight="1" x14ac:dyDescent="0.2">
      <c r="A23" s="326" t="s">
        <v>61</v>
      </c>
      <c r="B23" s="376" t="s">
        <v>309</v>
      </c>
      <c r="C23" s="816"/>
      <c r="D23" s="365"/>
      <c r="E23" s="633">
        <f>+'6.1. sz. mell ÖNK'!E25</f>
        <v>0</v>
      </c>
    </row>
    <row r="24" spans="1:5" s="374" customFormat="1" ht="12" customHeight="1" x14ac:dyDescent="0.2">
      <c r="A24" s="326" t="s">
        <v>62</v>
      </c>
      <c r="B24" s="376" t="s">
        <v>310</v>
      </c>
      <c r="C24" s="816"/>
      <c r="D24" s="365"/>
      <c r="E24" s="809">
        <f>+'6.1. sz. mell ÖNK'!E26</f>
        <v>0</v>
      </c>
    </row>
    <row r="25" spans="1:5" s="374" customFormat="1" ht="12" customHeight="1" x14ac:dyDescent="0.2">
      <c r="A25" s="326" t="s">
        <v>119</v>
      </c>
      <c r="B25" s="376" t="s">
        <v>311</v>
      </c>
      <c r="C25" s="808">
        <f>+'6.1. sz. mell ÖNK'!C27</f>
        <v>319680797</v>
      </c>
      <c r="D25" s="810">
        <f>+'6.1. sz. mell ÖNK'!D27</f>
        <v>240461060</v>
      </c>
      <c r="E25" s="809">
        <f>+'6.1. sz. mell ÖNK'!E27</f>
        <v>111672480</v>
      </c>
    </row>
    <row r="26" spans="1:5" s="374" customFormat="1" ht="12" customHeight="1" thickBot="1" x14ac:dyDescent="0.25">
      <c r="A26" s="328" t="s">
        <v>120</v>
      </c>
      <c r="B26" s="356" t="s">
        <v>312</v>
      </c>
      <c r="C26" s="367"/>
      <c r="D26" s="367"/>
      <c r="E26" s="633">
        <f>+'6.1. sz. mell ÖNK'!E28</f>
        <v>0</v>
      </c>
    </row>
    <row r="27" spans="1:5" s="374" customFormat="1" ht="12" customHeight="1" thickBot="1" x14ac:dyDescent="0.25">
      <c r="A27" s="332" t="s">
        <v>121</v>
      </c>
      <c r="B27" s="333" t="s">
        <v>697</v>
      </c>
      <c r="C27" s="370">
        <f>SUM(C28:C33)+'7.1. sz. mell HIV'!C24</f>
        <v>108475000</v>
      </c>
      <c r="D27" s="370">
        <f>SUM(D28:D33)+'7.1. sz. mell HIV'!D24</f>
        <v>108465000</v>
      </c>
      <c r="E27" s="487">
        <f>SUM(E28:E33)+'7.1. sz. mell HIV'!E24</f>
        <v>125703506</v>
      </c>
    </row>
    <row r="28" spans="1:5" s="374" customFormat="1" ht="12" customHeight="1" x14ac:dyDescent="0.2">
      <c r="A28" s="327" t="s">
        <v>313</v>
      </c>
      <c r="B28" s="375" t="s">
        <v>817</v>
      </c>
      <c r="C28" s="811">
        <f>+'6.1. sz. mell ÖNK'!C30</f>
        <v>14000000</v>
      </c>
      <c r="D28" s="812">
        <f>+'6.1. sz. mell ÖNK'!D30</f>
        <v>14000000</v>
      </c>
      <c r="E28" s="813">
        <f>+'6.1. sz. mell ÖNK'!E30</f>
        <v>17159897</v>
      </c>
    </row>
    <row r="29" spans="1:5" s="374" customFormat="1" ht="12" customHeight="1" x14ac:dyDescent="0.2">
      <c r="A29" s="326" t="s">
        <v>314</v>
      </c>
      <c r="B29" s="376" t="s">
        <v>701</v>
      </c>
      <c r="C29" s="808">
        <f>+'6.1. sz. mell ÖNK'!C31</f>
        <v>0</v>
      </c>
      <c r="D29" s="810">
        <f>+'6.1. sz. mell ÖNK'!D31</f>
        <v>0</v>
      </c>
      <c r="E29" s="809">
        <f>+'6.1. sz. mell ÖNK'!E31</f>
        <v>0</v>
      </c>
    </row>
    <row r="30" spans="1:5" s="374" customFormat="1" ht="12" customHeight="1" x14ac:dyDescent="0.2">
      <c r="A30" s="326" t="s">
        <v>315</v>
      </c>
      <c r="B30" s="376" t="s">
        <v>702</v>
      </c>
      <c r="C30" s="808">
        <f>+'6.1. sz. mell ÖNK'!C32</f>
        <v>80015000</v>
      </c>
      <c r="D30" s="810">
        <f>+'6.1. sz. mell ÖNK'!D32</f>
        <v>80015000</v>
      </c>
      <c r="E30" s="809">
        <f>+'6.1. sz. mell ÖNK'!E32</f>
        <v>90300538</v>
      </c>
    </row>
    <row r="31" spans="1:5" s="374" customFormat="1" ht="12" customHeight="1" x14ac:dyDescent="0.2">
      <c r="A31" s="326" t="s">
        <v>713</v>
      </c>
      <c r="B31" s="376" t="s">
        <v>816</v>
      </c>
      <c r="C31" s="808">
        <f>+'6.1. sz. mell ÖNK'!C33</f>
        <v>0</v>
      </c>
      <c r="D31" s="810">
        <f>+'6.1. sz. mell ÖNK'!D33</f>
        <v>0</v>
      </c>
      <c r="E31" s="809">
        <f>+'6.1. sz. mell ÖNK'!E33</f>
        <v>0</v>
      </c>
    </row>
    <row r="32" spans="1:5" s="374" customFormat="1" ht="12" customHeight="1" x14ac:dyDescent="0.2">
      <c r="A32" s="326" t="s">
        <v>698</v>
      </c>
      <c r="B32" s="376" t="s">
        <v>712</v>
      </c>
      <c r="C32" s="808">
        <f>+'6.1. sz. mell ÖNK'!C34</f>
        <v>13000000</v>
      </c>
      <c r="D32" s="810">
        <f>+'6.1. sz. mell ÖNK'!D34</f>
        <v>13000000</v>
      </c>
      <c r="E32" s="809">
        <f>+'6.1. sz. mell ÖNK'!E34</f>
        <v>15640159</v>
      </c>
    </row>
    <row r="33" spans="1:5" s="374" customFormat="1" ht="12" customHeight="1" thickBot="1" x14ac:dyDescent="0.25">
      <c r="A33" s="328" t="s">
        <v>700</v>
      </c>
      <c r="B33" s="356" t="s">
        <v>316</v>
      </c>
      <c r="C33" s="807">
        <f>+'6.1. sz. mell ÖNK'!C35</f>
        <v>1410000</v>
      </c>
      <c r="D33" s="833">
        <f>+'6.1. sz. mell ÖNK'!D35</f>
        <v>1410000</v>
      </c>
      <c r="E33" s="633">
        <f>+'6.1. sz. mell ÖNK'!E35</f>
        <v>2535117</v>
      </c>
    </row>
    <row r="34" spans="1:5" s="374" customFormat="1" ht="12" customHeight="1" thickBot="1" x14ac:dyDescent="0.25">
      <c r="A34" s="332" t="s">
        <v>10</v>
      </c>
      <c r="B34" s="333" t="s">
        <v>317</v>
      </c>
      <c r="C34" s="364">
        <f>SUM(C35:C44)</f>
        <v>93585387</v>
      </c>
      <c r="D34" s="364">
        <f>SUM(D35:D44)</f>
        <v>89442113</v>
      </c>
      <c r="E34" s="347">
        <f>SUM(E35:E44)</f>
        <v>97869027</v>
      </c>
    </row>
    <row r="35" spans="1:5" s="374" customFormat="1" ht="12" customHeight="1" x14ac:dyDescent="0.2">
      <c r="A35" s="329" t="s">
        <v>63</v>
      </c>
      <c r="B35" s="848" t="s">
        <v>318</v>
      </c>
      <c r="C35" s="841">
        <f>+'6.1. sz. mell ÖNK'!C37+'7.1. sz. mell HIV'!C9+'8.1. sz. mell. GAMESZ'!C9+'8.2. sz. mell. ILMKS'!C9+'8.3. sz. mell. ÓVODA'!C9+'8.4. sz. mell. CSSK'!C9</f>
        <v>1015000</v>
      </c>
      <c r="D35" s="849">
        <f>+'6.1. sz. mell ÖNK'!D37+'7.1. sz. mell HIV'!D9+'8.1. sz. mell. GAMESZ'!D9+'8.2. sz. mell. ILMKS'!D9+'8.3. sz. mell. ÓVODA'!D9+'8.4. sz. mell. CSSK'!D9</f>
        <v>4815000</v>
      </c>
      <c r="E35" s="318">
        <f>+'6.1. sz. mell ÖNK'!E37+'7.1. sz. mell HIV'!E9+'8.1. sz. mell. GAMESZ'!E9+'8.2. sz. mell. ILMKS'!E9+'8.3. sz. mell. ÓVODA'!E9+'8.4. sz. mell. CSSK'!E9</f>
        <v>6571251</v>
      </c>
    </row>
    <row r="36" spans="1:5" s="374" customFormat="1" ht="12" customHeight="1" x14ac:dyDescent="0.2">
      <c r="A36" s="326" t="s">
        <v>64</v>
      </c>
      <c r="B36" s="376" t="s">
        <v>319</v>
      </c>
      <c r="C36" s="808">
        <f>+'6.1. sz. mell ÖNK'!C38+'7.1. sz. mell HIV'!C10+'8.1. sz. mell. GAMESZ'!C10+'8.2. sz. mell. ILMKS'!C10+'8.3. sz. mell. ÓVODA'!C10+'8.4. sz. mell. CSSK'!C10</f>
        <v>51493937</v>
      </c>
      <c r="D36" s="810">
        <f>+'6.1. sz. mell ÖNK'!D38+'7.1. sz. mell HIV'!D10+'8.1. sz. mell. GAMESZ'!D10+'8.2. sz. mell. ILMKS'!D10+'8.3. sz. mell. ÓVODA'!D10+'8.4. sz. mell. CSSK'!D10</f>
        <v>48646122</v>
      </c>
      <c r="E36" s="809">
        <f>+'6.1. sz. mell ÖNK'!E38+'7.1. sz. mell HIV'!E10+'8.1. sz. mell. GAMESZ'!E10+'8.2. sz. mell. ILMKS'!E10+'8.3. sz. mell. ÓVODA'!E10+'8.4. sz. mell. CSSK'!E10</f>
        <v>50048062</v>
      </c>
    </row>
    <row r="37" spans="1:5" s="374" customFormat="1" ht="12" customHeight="1" x14ac:dyDescent="0.2">
      <c r="A37" s="326" t="s">
        <v>65</v>
      </c>
      <c r="B37" s="376" t="s">
        <v>320</v>
      </c>
      <c r="C37" s="808">
        <f>+'6.1. sz. mell ÖNK'!C39+'7.1. sz. mell HIV'!C11+'8.1. sz. mell. GAMESZ'!C11+'8.2. sz. mell. ILMKS'!C11+'8.3. sz. mell. ÓVODA'!C11+'8.4. sz. mell. CSSK'!C11</f>
        <v>3325000</v>
      </c>
      <c r="D37" s="810">
        <f>+'6.1. sz. mell ÖNK'!D39+'7.1. sz. mell HIV'!D11+'8.1. sz. mell. GAMESZ'!D11+'8.2. sz. mell. ILMKS'!D11+'8.3. sz. mell. ÓVODA'!D11+'8.4. sz. mell. CSSK'!D11</f>
        <v>3325000</v>
      </c>
      <c r="E37" s="809">
        <f>+'6.1. sz. mell ÖNK'!E39+'7.1. sz. mell HIV'!E11+'8.1. sz. mell. GAMESZ'!E11+'8.2. sz. mell. ILMKS'!E11+'8.3. sz. mell. ÓVODA'!E11+'8.4. sz. mell. CSSK'!E11</f>
        <v>2148145</v>
      </c>
    </row>
    <row r="38" spans="1:5" s="374" customFormat="1" ht="12" customHeight="1" x14ac:dyDescent="0.2">
      <c r="A38" s="326" t="s">
        <v>123</v>
      </c>
      <c r="B38" s="376" t="s">
        <v>321</v>
      </c>
      <c r="C38" s="808">
        <f>+'6.1. sz. mell ÖNK'!C40+'7.1. sz. mell HIV'!C12+'8.1. sz. mell. GAMESZ'!C12+'8.2. sz. mell. ILMKS'!C12+'8.3. sz. mell. ÓVODA'!C12+'8.4. sz. mell. CSSK'!C12</f>
        <v>0</v>
      </c>
      <c r="D38" s="810">
        <f>+'6.1. sz. mell ÖNK'!D40+'7.1. sz. mell HIV'!D12+'8.1. sz. mell. GAMESZ'!D12+'8.2. sz. mell. ILMKS'!D12+'8.3. sz. mell. ÓVODA'!D12+'8.4. sz. mell. CSSK'!D12</f>
        <v>0</v>
      </c>
      <c r="E38" s="809">
        <f>+'6.1. sz. mell ÖNK'!E40+'7.1. sz. mell HIV'!E12+'8.1. sz. mell. GAMESZ'!E12+'8.2. sz. mell. ILMKS'!E12+'8.3. sz. mell. ÓVODA'!E12+'8.4. sz. mell. CSSK'!E12</f>
        <v>0</v>
      </c>
    </row>
    <row r="39" spans="1:5" s="374" customFormat="1" ht="12" customHeight="1" x14ac:dyDescent="0.2">
      <c r="A39" s="326" t="s">
        <v>124</v>
      </c>
      <c r="B39" s="376" t="s">
        <v>322</v>
      </c>
      <c r="C39" s="808">
        <f>+'6.1. sz. mell ÖNK'!C41+'7.1. sz. mell HIV'!C13+'8.1. sz. mell. GAMESZ'!C13+'8.2. sz. mell. ILMKS'!C13+'8.3. sz. mell. ÓVODA'!C13+'8.4. sz. mell. CSSK'!C13</f>
        <v>6851475</v>
      </c>
      <c r="D39" s="810">
        <f>+'6.1. sz. mell ÖNK'!D41+'7.1. sz. mell HIV'!D13+'8.1. sz. mell. GAMESZ'!D13+'8.2. sz. mell. ILMKS'!D13+'8.3. sz. mell. ÓVODA'!D13+'8.4. sz. mell. CSSK'!D13</f>
        <v>11184167</v>
      </c>
      <c r="E39" s="809">
        <f>+'6.1. sz. mell ÖNK'!E41+'7.1. sz. mell HIV'!E13+'8.1. sz. mell. GAMESZ'!E13+'8.2. sz. mell. ILMKS'!E13+'8.3. sz. mell. ÓVODA'!E13+'8.4. sz. mell. CSSK'!E13</f>
        <v>14542714</v>
      </c>
    </row>
    <row r="40" spans="1:5" s="374" customFormat="1" ht="12" customHeight="1" x14ac:dyDescent="0.2">
      <c r="A40" s="326" t="s">
        <v>125</v>
      </c>
      <c r="B40" s="376" t="s">
        <v>323</v>
      </c>
      <c r="C40" s="808">
        <f>+'6.1. sz. mell ÖNK'!C42+'7.1. sz. mell HIV'!C14+'8.1. sz. mell. GAMESZ'!C14+'8.2. sz. mell. ILMKS'!C14+'8.3. sz. mell. ÓVODA'!C14+'8.4. sz. mell. CSSK'!C14</f>
        <v>30899975</v>
      </c>
      <c r="D40" s="810">
        <f>+'6.1. sz. mell ÖNK'!D42+'7.1. sz. mell HIV'!D14+'8.1. sz. mell. GAMESZ'!D14+'8.2. sz. mell. ILMKS'!D14+'8.3. sz. mell. ÓVODA'!D14+'8.4. sz. mell. CSSK'!D14</f>
        <v>14593436</v>
      </c>
      <c r="E40" s="809">
        <f>+'6.1. sz. mell ÖNK'!E42+'7.1. sz. mell HIV'!E14+'8.1. sz. mell. GAMESZ'!E14+'8.2. sz. mell. ILMKS'!E14+'8.3. sz. mell. ÓVODA'!E14+'8.4. sz. mell. CSSK'!E14</f>
        <v>15230958</v>
      </c>
    </row>
    <row r="41" spans="1:5" s="374" customFormat="1" ht="12" customHeight="1" x14ac:dyDescent="0.2">
      <c r="A41" s="326" t="s">
        <v>126</v>
      </c>
      <c r="B41" s="376" t="s">
        <v>324</v>
      </c>
      <c r="C41" s="808">
        <f>+'6.1. sz. mell ÖNK'!C43+'7.1. sz. mell HIV'!C15+'8.1. sz. mell. GAMESZ'!C15+'8.2. sz. mell. ILMKS'!C15+'8.3. sz. mell. ÓVODA'!C15+'8.4. sz. mell. CSSK'!C15</f>
        <v>0</v>
      </c>
      <c r="D41" s="810">
        <f>+'6.1. sz. mell ÖNK'!D43+'7.1. sz. mell HIV'!D15+'8.1. sz. mell. GAMESZ'!D15+'8.2. sz. mell. ILMKS'!D15+'8.3. sz. mell. ÓVODA'!D15+'8.4. sz. mell. CSSK'!D15</f>
        <v>3500000</v>
      </c>
      <c r="E41" s="809">
        <f>+'6.1. sz. mell ÖNK'!E43+'7.1. sz. mell HIV'!E15+'8.1. sz. mell. GAMESZ'!E15+'8.2. sz. mell. ILMKS'!E15+'8.3. sz. mell. ÓVODA'!E15+'8.4. sz. mell. CSSK'!E15</f>
        <v>4314000</v>
      </c>
    </row>
    <row r="42" spans="1:5" s="374" customFormat="1" ht="12" customHeight="1" x14ac:dyDescent="0.2">
      <c r="A42" s="326" t="s">
        <v>127</v>
      </c>
      <c r="B42" s="376" t="s">
        <v>325</v>
      </c>
      <c r="C42" s="808">
        <f>+'6.1. sz. mell ÖNK'!C44+'7.1. sz. mell HIV'!C16+'8.1. sz. mell. GAMESZ'!C16+'8.2. sz. mell. ILMKS'!C16+'8.3. sz. mell. ÓVODA'!C16+'8.4. sz. mell. CSSK'!C16</f>
        <v>0</v>
      </c>
      <c r="D42" s="810">
        <f>+'6.1. sz. mell ÖNK'!D44+'7.1. sz. mell HIV'!D16+'8.1. sz. mell. GAMESZ'!D16+'8.2. sz. mell. ILMKS'!D16+'8.3. sz. mell. ÓVODA'!D16+'8.4. sz. mell. CSSK'!D16</f>
        <v>0</v>
      </c>
      <c r="E42" s="809">
        <f>+'6.1. sz. mell ÖNK'!E44+'7.1. sz. mell HIV'!E16+'8.1. sz. mell. GAMESZ'!E16+'8.2. sz. mell. ILMKS'!E16+'8.3. sz. mell. ÓVODA'!E16+'8.4. sz. mell. CSSK'!E16</f>
        <v>483</v>
      </c>
    </row>
    <row r="43" spans="1:5" s="374" customFormat="1" ht="12" customHeight="1" x14ac:dyDescent="0.2">
      <c r="A43" s="326" t="s">
        <v>326</v>
      </c>
      <c r="B43" s="376" t="s">
        <v>327</v>
      </c>
      <c r="C43" s="808">
        <f>+'6.1. sz. mell ÖNK'!C45+'7.1. sz. mell HIV'!C17+'8.1. sz. mell. GAMESZ'!C17+'8.2. sz. mell. ILMKS'!C17+'8.3. sz. mell. ÓVODA'!C17+'8.4. sz. mell. CSSK'!C17</f>
        <v>0</v>
      </c>
      <c r="D43" s="810">
        <f>+'6.1. sz. mell ÖNK'!D45+'7.1. sz. mell HIV'!D17+'8.1. sz. mell. GAMESZ'!D17+'8.2. sz. mell. ILMKS'!D17+'8.3. sz. mell. ÓVODA'!D17+'8.4. sz. mell. CSSK'!D17</f>
        <v>390400</v>
      </c>
      <c r="E43" s="809">
        <f>+'6.1. sz. mell ÖNK'!E45+'7.1. sz. mell HIV'!E17+'8.1. sz. mell. GAMESZ'!E17+'8.2. sz. mell. ILMKS'!E17+'8.3. sz. mell. ÓVODA'!E17+'8.4. sz. mell. CSSK'!E17</f>
        <v>681903</v>
      </c>
    </row>
    <row r="44" spans="1:5" s="374" customFormat="1" ht="12" customHeight="1" thickBot="1" x14ac:dyDescent="0.25">
      <c r="A44" s="330" t="s">
        <v>328</v>
      </c>
      <c r="B44" s="850" t="s">
        <v>329</v>
      </c>
      <c r="C44" s="843">
        <f>+'6.1. sz. mell ÖNK'!C46+'7.1. sz. mell HIV'!C18+'8.1. sz. mell. GAMESZ'!C18+'8.2. sz. mell. ILMKS'!C18+'8.3. sz. mell. ÓVODA'!C18+'8.4. sz. mell. CSSK'!C18</f>
        <v>0</v>
      </c>
      <c r="D44" s="851">
        <f>+'6.1. sz. mell ÖNK'!D46+'7.1. sz. mell HIV'!D18+'8.1. sz. mell. GAMESZ'!D18+'8.2. sz. mell. ILMKS'!D18+'8.3. sz. mell. ÓVODA'!D18+'8.4. sz. mell. CSSK'!D18</f>
        <v>2987988</v>
      </c>
      <c r="E44" s="629">
        <f>+'6.1. sz. mell ÖNK'!E46+'7.1. sz. mell HIV'!E18+'8.1. sz. mell. GAMESZ'!E18+'8.2. sz. mell. ILMKS'!E18+'8.3. sz. mell. ÓVODA'!E18+'8.4. sz. mell. CSSK'!E18</f>
        <v>4331511</v>
      </c>
    </row>
    <row r="45" spans="1:5" s="374" customFormat="1" ht="12" customHeight="1" thickBot="1" x14ac:dyDescent="0.25">
      <c r="A45" s="846" t="s">
        <v>11</v>
      </c>
      <c r="B45" s="852" t="s">
        <v>330</v>
      </c>
      <c r="C45" s="844">
        <f>SUM(C46:C50)</f>
        <v>70643198</v>
      </c>
      <c r="D45" s="844">
        <f>SUM(D46:D50)</f>
        <v>68302000</v>
      </c>
      <c r="E45" s="629">
        <f>SUM(E46:E50)</f>
        <v>17468000</v>
      </c>
    </row>
    <row r="46" spans="1:5" s="374" customFormat="1" ht="12" customHeight="1" x14ac:dyDescent="0.2">
      <c r="A46" s="327" t="s">
        <v>66</v>
      </c>
      <c r="B46" s="375" t="s">
        <v>331</v>
      </c>
      <c r="C46" s="385"/>
      <c r="D46" s="385"/>
      <c r="E46" s="318"/>
    </row>
    <row r="47" spans="1:5" s="374" customFormat="1" ht="12" customHeight="1" x14ac:dyDescent="0.2">
      <c r="A47" s="326" t="s">
        <v>67</v>
      </c>
      <c r="B47" s="376" t="s">
        <v>332</v>
      </c>
      <c r="C47" s="808">
        <f>+'6.1. sz. mell ÖNK'!C49</f>
        <v>70643198</v>
      </c>
      <c r="D47" s="810">
        <f>+'6.1. sz. mell ÖNK'!D49</f>
        <v>68302000</v>
      </c>
      <c r="E47" s="809">
        <f>+'6.1. sz. mell ÖNK'!E49</f>
        <v>17444000</v>
      </c>
    </row>
    <row r="48" spans="1:5" s="374" customFormat="1" ht="12" customHeight="1" x14ac:dyDescent="0.2">
      <c r="A48" s="326" t="s">
        <v>333</v>
      </c>
      <c r="B48" s="376" t="s">
        <v>334</v>
      </c>
      <c r="C48" s="808">
        <f>+'6.1. sz. mell ÖNK'!C50+'7.1. sz. mell HIV'!C32+'8.1. sz. mell. GAMESZ'!C32+'8.2. sz. mell. ILMKS'!C32+'8.3. sz. mell. ÓVODA'!C32+'8.4. sz. mell. CSSK'!C32</f>
        <v>0</v>
      </c>
      <c r="D48" s="810">
        <f>+'6.1. sz. mell ÖNK'!D50+'7.1. sz. mell HIV'!D32+'8.1. sz. mell. GAMESZ'!D32+'8.2. sz. mell. ILMKS'!D32+'8.3. sz. mell. ÓVODA'!D32+'8.4. sz. mell. CSSK'!D32</f>
        <v>0</v>
      </c>
      <c r="E48" s="809">
        <f>+'6.1. sz. mell ÖNK'!E50+'7.1. sz. mell HIV'!E32+'8.1. sz. mell. GAMESZ'!E32+'8.2. sz. mell. ILMKS'!E32+'8.3. sz. mell. ÓVODA'!E32+'8.4. sz. mell. CSSK'!E32</f>
        <v>24000</v>
      </c>
    </row>
    <row r="49" spans="1:5" s="374" customFormat="1" ht="12" customHeight="1" x14ac:dyDescent="0.2">
      <c r="A49" s="326" t="s">
        <v>335</v>
      </c>
      <c r="B49" s="376" t="s">
        <v>336</v>
      </c>
      <c r="C49" s="368"/>
      <c r="D49" s="368"/>
      <c r="E49" s="809">
        <f>+'6.1. sz. mell ÖNK'!E51+'7.1. sz. mell HIV'!E33+'8.1. sz. mell. GAMESZ'!E33+'8.2. sz. mell. ILMKS'!E33+'8.3. sz. mell. ÓVODA'!E33+'8.4. sz. mell. CSSK'!E33</f>
        <v>0</v>
      </c>
    </row>
    <row r="50" spans="1:5" s="374" customFormat="1" ht="12" customHeight="1" thickBot="1" x14ac:dyDescent="0.25">
      <c r="A50" s="328" t="s">
        <v>337</v>
      </c>
      <c r="B50" s="377" t="s">
        <v>338</v>
      </c>
      <c r="C50" s="369"/>
      <c r="D50" s="369"/>
      <c r="E50" s="629"/>
    </row>
    <row r="51" spans="1:5" s="374" customFormat="1" ht="17.25" customHeight="1" thickBot="1" x14ac:dyDescent="0.25">
      <c r="A51" s="332" t="s">
        <v>128</v>
      </c>
      <c r="B51" s="333" t="s">
        <v>339</v>
      </c>
      <c r="C51" s="364">
        <f>SUM(C52:C54)</f>
        <v>0</v>
      </c>
      <c r="D51" s="364">
        <f>SUM(D52:D54)</f>
        <v>0</v>
      </c>
      <c r="E51" s="347"/>
    </row>
    <row r="52" spans="1:5" s="374" customFormat="1" ht="12" customHeight="1" x14ac:dyDescent="0.2">
      <c r="A52" s="327" t="s">
        <v>68</v>
      </c>
      <c r="B52" s="375" t="s">
        <v>340</v>
      </c>
      <c r="C52" s="366"/>
      <c r="D52" s="366"/>
      <c r="E52" s="630"/>
    </row>
    <row r="53" spans="1:5" s="374" customFormat="1" ht="12" customHeight="1" x14ac:dyDescent="0.2">
      <c r="A53" s="326" t="s">
        <v>69</v>
      </c>
      <c r="B53" s="376" t="s">
        <v>341</v>
      </c>
      <c r="C53" s="365"/>
      <c r="D53" s="365"/>
      <c r="E53" s="632"/>
    </row>
    <row r="54" spans="1:5" s="374" customFormat="1" ht="12" customHeight="1" x14ac:dyDescent="0.2">
      <c r="A54" s="326" t="s">
        <v>342</v>
      </c>
      <c r="B54" s="376" t="s">
        <v>343</v>
      </c>
      <c r="C54" s="365"/>
      <c r="D54" s="365"/>
      <c r="E54" s="632"/>
    </row>
    <row r="55" spans="1:5" s="374" customFormat="1" ht="12" customHeight="1" thickBot="1" x14ac:dyDescent="0.25">
      <c r="A55" s="328" t="s">
        <v>344</v>
      </c>
      <c r="B55" s="377" t="s">
        <v>345</v>
      </c>
      <c r="C55" s="367"/>
      <c r="D55" s="367"/>
      <c r="E55" s="629"/>
    </row>
    <row r="56" spans="1:5" s="374" customFormat="1" ht="12" customHeight="1" thickBot="1" x14ac:dyDescent="0.25">
      <c r="A56" s="332" t="s">
        <v>13</v>
      </c>
      <c r="B56" s="354" t="s">
        <v>346</v>
      </c>
      <c r="C56" s="364">
        <f>SUM(C57:C59)</f>
        <v>1810000</v>
      </c>
      <c r="D56" s="364">
        <f>SUM(D57:D59)</f>
        <v>1810000</v>
      </c>
      <c r="E56" s="347">
        <f>SUM(E57:E60)</f>
        <v>132500</v>
      </c>
    </row>
    <row r="57" spans="1:5" s="374" customFormat="1" ht="12" customHeight="1" x14ac:dyDescent="0.2">
      <c r="A57" s="327" t="s">
        <v>129</v>
      </c>
      <c r="B57" s="375" t="s">
        <v>347</v>
      </c>
      <c r="C57" s="368"/>
      <c r="D57" s="368"/>
      <c r="E57" s="630"/>
    </row>
    <row r="58" spans="1:5" s="374" customFormat="1" ht="27.75" customHeight="1" x14ac:dyDescent="0.2">
      <c r="A58" s="326" t="s">
        <v>130</v>
      </c>
      <c r="B58" s="376" t="s">
        <v>348</v>
      </c>
      <c r="C58" s="811">
        <f>+'6.1. sz. mell ÖNK'!C60</f>
        <v>1810000</v>
      </c>
      <c r="D58" s="810">
        <f>+'6.1. sz. mell ÖNK'!D60</f>
        <v>1810000</v>
      </c>
      <c r="E58" s="813">
        <f>+'6.1. sz. mell ÖNK'!E60</f>
        <v>0</v>
      </c>
    </row>
    <row r="59" spans="1:5" s="374" customFormat="1" ht="12" customHeight="1" x14ac:dyDescent="0.2">
      <c r="A59" s="326" t="s">
        <v>155</v>
      </c>
      <c r="B59" s="376" t="s">
        <v>349</v>
      </c>
      <c r="C59" s="811">
        <f>+'6.1. sz. mell ÖNK'!C61</f>
        <v>0</v>
      </c>
      <c r="D59" s="810">
        <f>+'6.1. sz. mell ÖNK'!D61</f>
        <v>0</v>
      </c>
      <c r="E59" s="813">
        <f>+'6.1. sz. mell ÖNK'!E61</f>
        <v>132500</v>
      </c>
    </row>
    <row r="60" spans="1:5" s="374" customFormat="1" ht="12" customHeight="1" thickBot="1" x14ac:dyDescent="0.25">
      <c r="A60" s="328" t="s">
        <v>350</v>
      </c>
      <c r="B60" s="377" t="s">
        <v>351</v>
      </c>
      <c r="C60" s="368"/>
      <c r="D60" s="368"/>
      <c r="E60" s="629"/>
    </row>
    <row r="61" spans="1:5" s="374" customFormat="1" ht="12" customHeight="1" thickBot="1" x14ac:dyDescent="0.25">
      <c r="A61" s="332" t="s">
        <v>14</v>
      </c>
      <c r="B61" s="333" t="s">
        <v>352</v>
      </c>
      <c r="C61" s="370">
        <f>+C6+C13+C20+C27+C34+C45+C51+C56</f>
        <v>1423133410</v>
      </c>
      <c r="D61" s="370">
        <f>+D6+D13+D20+D27+D34+D45+D51+D56</f>
        <v>1329688304</v>
      </c>
      <c r="E61" s="487">
        <f>+E6+E13+E20+E27+E34+E45+E51+E56</f>
        <v>1366071257</v>
      </c>
    </row>
    <row r="62" spans="1:5" s="374" customFormat="1" ht="12" customHeight="1" thickBot="1" x14ac:dyDescent="0.25">
      <c r="A62" s="853" t="s">
        <v>353</v>
      </c>
      <c r="B62" s="854" t="s">
        <v>354</v>
      </c>
      <c r="C62" s="363">
        <f>+C63+C64+C65</f>
        <v>16400000</v>
      </c>
      <c r="D62" s="363">
        <f>+D63+D64+D65</f>
        <v>16400000</v>
      </c>
      <c r="E62" s="363">
        <f>+E63+E64+E65</f>
        <v>16400000</v>
      </c>
    </row>
    <row r="63" spans="1:5" s="374" customFormat="1" ht="12" customHeight="1" x14ac:dyDescent="0.2">
      <c r="A63" s="329" t="s">
        <v>355</v>
      </c>
      <c r="B63" s="848" t="s">
        <v>356</v>
      </c>
      <c r="C63" s="841">
        <f>+'6.1. sz. mell ÖNK'!C65</f>
        <v>16400000</v>
      </c>
      <c r="D63" s="849">
        <f>+'6.1. sz. mell ÖNK'!D65</f>
        <v>16400000</v>
      </c>
      <c r="E63" s="630">
        <f>+'6.1. sz. mell ÖNK'!E65</f>
        <v>16400000</v>
      </c>
    </row>
    <row r="64" spans="1:5" s="374" customFormat="1" ht="12" customHeight="1" x14ac:dyDescent="0.2">
      <c r="A64" s="326" t="s">
        <v>357</v>
      </c>
      <c r="B64" s="376" t="s">
        <v>358</v>
      </c>
      <c r="C64" s="368"/>
      <c r="D64" s="368"/>
      <c r="E64" s="631">
        <f>+'6.1. sz. mell ÖNK'!E66</f>
        <v>0</v>
      </c>
    </row>
    <row r="65" spans="1:5" s="374" customFormat="1" ht="12" customHeight="1" thickBot="1" x14ac:dyDescent="0.25">
      <c r="A65" s="330" t="s">
        <v>359</v>
      </c>
      <c r="B65" s="855" t="s">
        <v>404</v>
      </c>
      <c r="C65" s="856"/>
      <c r="D65" s="856"/>
      <c r="E65" s="629">
        <f>+'6.1. sz. mell ÖNK'!E67</f>
        <v>0</v>
      </c>
    </row>
    <row r="66" spans="1:5" s="374" customFormat="1" ht="12" customHeight="1" thickBot="1" x14ac:dyDescent="0.25">
      <c r="A66" s="386" t="s">
        <v>361</v>
      </c>
      <c r="B66" s="354" t="s">
        <v>362</v>
      </c>
      <c r="C66" s="364">
        <f>+C67+C68+C69+C70</f>
        <v>0</v>
      </c>
      <c r="D66" s="364">
        <f>+D67+D68+D69+D70</f>
        <v>0</v>
      </c>
      <c r="E66" s="347">
        <f>+'1.2.sz.mell.'!E129+'1.3.sz.mell.'!E66+'1.4.sz.mell.'!E66</f>
        <v>0</v>
      </c>
    </row>
    <row r="67" spans="1:5" s="374" customFormat="1" ht="13.5" customHeight="1" x14ac:dyDescent="0.2">
      <c r="A67" s="327" t="s">
        <v>106</v>
      </c>
      <c r="B67" s="375" t="s">
        <v>363</v>
      </c>
      <c r="C67" s="368"/>
      <c r="D67" s="368"/>
      <c r="E67" s="318">
        <f>+'1.2.sz.mell.'!E130+'1.3.sz.mell.'!E67+'1.4.sz.mell.'!E67</f>
        <v>0</v>
      </c>
    </row>
    <row r="68" spans="1:5" s="374" customFormat="1" ht="12" customHeight="1" x14ac:dyDescent="0.2">
      <c r="A68" s="326" t="s">
        <v>107</v>
      </c>
      <c r="B68" s="376" t="s">
        <v>364</v>
      </c>
      <c r="C68" s="368"/>
      <c r="D68" s="368"/>
      <c r="E68" s="631">
        <f>+'1.2.sz.mell.'!E131+'1.3.sz.mell.'!E68+'1.4.sz.mell.'!E68</f>
        <v>0</v>
      </c>
    </row>
    <row r="69" spans="1:5" s="374" customFormat="1" ht="12" customHeight="1" x14ac:dyDescent="0.2">
      <c r="A69" s="326" t="s">
        <v>365</v>
      </c>
      <c r="B69" s="376" t="s">
        <v>366</v>
      </c>
      <c r="C69" s="368"/>
      <c r="D69" s="368"/>
      <c r="E69" s="631">
        <f>+'1.2.sz.mell.'!E132+'1.3.sz.mell.'!E69+'1.4.sz.mell.'!E69</f>
        <v>0</v>
      </c>
    </row>
    <row r="70" spans="1:5" s="374" customFormat="1" ht="12" customHeight="1" thickBot="1" x14ac:dyDescent="0.25">
      <c r="A70" s="328" t="s">
        <v>367</v>
      </c>
      <c r="B70" s="377" t="s">
        <v>368</v>
      </c>
      <c r="C70" s="368"/>
      <c r="D70" s="368"/>
      <c r="E70" s="629">
        <f>+'1.2.sz.mell.'!E133+'1.3.sz.mell.'!E70+'1.4.sz.mell.'!E70</f>
        <v>0</v>
      </c>
    </row>
    <row r="71" spans="1:5" s="374" customFormat="1" ht="12" customHeight="1" thickBot="1" x14ac:dyDescent="0.25">
      <c r="A71" s="386" t="s">
        <v>369</v>
      </c>
      <c r="B71" s="354" t="s">
        <v>370</v>
      </c>
      <c r="C71" s="364">
        <f>+C72+C73</f>
        <v>679547492</v>
      </c>
      <c r="D71" s="364">
        <f>+D72+D73</f>
        <v>752952170</v>
      </c>
      <c r="E71" s="347">
        <f>SUM(E72:E73)</f>
        <v>752952170</v>
      </c>
    </row>
    <row r="72" spans="1:5" s="374" customFormat="1" ht="12" customHeight="1" x14ac:dyDescent="0.2">
      <c r="A72" s="327" t="s">
        <v>371</v>
      </c>
      <c r="B72" s="375" t="s">
        <v>372</v>
      </c>
      <c r="C72" s="811">
        <f>+'6.1. sz. mell ÖNK'!C74+'7.1. sz. mell HIV'!C37+'8.1. sz. mell. GAMESZ'!C37+'8.2. sz. mell. ILMKS'!C37+'8.3. sz. mell. ÓVODA'!C37+'8.4. sz. mell. CSSK'!C37</f>
        <v>679547492</v>
      </c>
      <c r="D72" s="812">
        <f>+'6.1. sz. mell ÖNK'!D74+'7.1. sz. mell HIV'!D37+'8.1. sz. mell. GAMESZ'!D37+'8.2. sz. mell. ILMKS'!D37+'8.3. sz. mell. ÓVODA'!D37+'8.4. sz. mell. CSSK'!D37</f>
        <v>751965980</v>
      </c>
      <c r="E72" s="813">
        <f>+'6.1. sz. mell ÖNK'!E74+'7.1. sz. mell HIV'!E37+'8.1. sz. mell. GAMESZ'!E37+'8.2. sz. mell. ILMKS'!E37+'8.3. sz. mell. ÓVODA'!E37+'8.4. sz. mell. CSSK'!E37</f>
        <v>751965980</v>
      </c>
    </row>
    <row r="73" spans="1:5" s="374" customFormat="1" ht="12" customHeight="1" thickBot="1" x14ac:dyDescent="0.25">
      <c r="A73" s="328" t="s">
        <v>373</v>
      </c>
      <c r="B73" s="377" t="s">
        <v>374</v>
      </c>
      <c r="C73" s="807">
        <f>+'6.1. sz. mell ÖNK'!C75+'7.1. sz. mell HIV'!C38+'8.1. sz. mell. GAMESZ'!C38+'8.2. sz. mell. ILMKS'!C38+'8.3. sz. mell. ÓVODA'!C38+'8.4. sz. mell. CSSK'!C38</f>
        <v>0</v>
      </c>
      <c r="D73" s="833">
        <f>+'6.1. sz. mell ÖNK'!D75+'7.1. sz. mell HIV'!D38+'8.1. sz. mell. GAMESZ'!D38+'8.2. sz. mell. ILMKS'!D38+'8.3. sz. mell. ÓVODA'!D38+'8.4. sz. mell. CSSK'!D38</f>
        <v>986190</v>
      </c>
      <c r="E73" s="633">
        <f>+'6.1. sz. mell ÖNK'!E75+'7.1. sz. mell HIV'!E38+'8.1. sz. mell. GAMESZ'!E38+'8.2. sz. mell. ILMKS'!E38+'8.3. sz. mell. ÓVODA'!E38+'8.4. sz. mell. CSSK'!E38</f>
        <v>986190</v>
      </c>
    </row>
    <row r="74" spans="1:5" s="374" customFormat="1" ht="12" customHeight="1" thickBot="1" x14ac:dyDescent="0.25">
      <c r="A74" s="386" t="s">
        <v>375</v>
      </c>
      <c r="B74" s="354" t="s">
        <v>376</v>
      </c>
      <c r="C74" s="364">
        <f>+C75+C76+C77</f>
        <v>0</v>
      </c>
      <c r="D74" s="364">
        <f>+D75+D76+D77</f>
        <v>0</v>
      </c>
      <c r="E74" s="347">
        <f>SUM(E75:E77)</f>
        <v>17448337</v>
      </c>
    </row>
    <row r="75" spans="1:5" s="374" customFormat="1" ht="12" customHeight="1" x14ac:dyDescent="0.2">
      <c r="A75" s="327" t="s">
        <v>377</v>
      </c>
      <c r="B75" s="375" t="s">
        <v>378</v>
      </c>
      <c r="C75" s="368"/>
      <c r="D75" s="368"/>
      <c r="E75" s="630">
        <f>+'6.1. sz. mell ÖNK'!E77</f>
        <v>17448337</v>
      </c>
    </row>
    <row r="76" spans="1:5" s="374" customFormat="1" ht="12" customHeight="1" x14ac:dyDescent="0.2">
      <c r="A76" s="326" t="s">
        <v>379</v>
      </c>
      <c r="B76" s="376" t="s">
        <v>380</v>
      </c>
      <c r="C76" s="368"/>
      <c r="D76" s="368"/>
      <c r="E76" s="632"/>
    </row>
    <row r="77" spans="1:5" s="374" customFormat="1" ht="12" customHeight="1" thickBot="1" x14ac:dyDescent="0.25">
      <c r="A77" s="328" t="s">
        <v>381</v>
      </c>
      <c r="B77" s="356" t="s">
        <v>382</v>
      </c>
      <c r="C77" s="368"/>
      <c r="D77" s="368"/>
      <c r="E77" s="629">
        <f>+'1.2.sz.mell.'!E140+'1.3.sz.mell.'!E77+'1.4.sz.mell.'!E77</f>
        <v>0</v>
      </c>
    </row>
    <row r="78" spans="1:5" s="374" customFormat="1" ht="12" customHeight="1" thickBot="1" x14ac:dyDescent="0.25">
      <c r="A78" s="386" t="s">
        <v>383</v>
      </c>
      <c r="B78" s="354" t="s">
        <v>384</v>
      </c>
      <c r="C78" s="364">
        <f>+C79+C80+C81+C82</f>
        <v>0</v>
      </c>
      <c r="D78" s="364">
        <f>+D79+D80+D81+D82</f>
        <v>0</v>
      </c>
      <c r="E78" s="347">
        <f>+'1.2.sz.mell.'!E141+'1.3.sz.mell.'!E78+'1.4.sz.mell.'!E78</f>
        <v>0</v>
      </c>
    </row>
    <row r="79" spans="1:5" s="374" customFormat="1" ht="12" customHeight="1" x14ac:dyDescent="0.2">
      <c r="A79" s="378" t="s">
        <v>385</v>
      </c>
      <c r="B79" s="375" t="s">
        <v>386</v>
      </c>
      <c r="C79" s="368"/>
      <c r="D79" s="368"/>
      <c r="E79" s="630">
        <f>+'1.2.sz.mell.'!E142+'1.3.sz.mell.'!E79+'1.4.sz.mell.'!E79</f>
        <v>0</v>
      </c>
    </row>
    <row r="80" spans="1:5" s="374" customFormat="1" ht="12" customHeight="1" x14ac:dyDescent="0.2">
      <c r="A80" s="379" t="s">
        <v>387</v>
      </c>
      <c r="B80" s="376" t="s">
        <v>388</v>
      </c>
      <c r="C80" s="368"/>
      <c r="D80" s="368"/>
      <c r="E80" s="632">
        <f>+'1.2.sz.mell.'!E143+'1.3.sz.mell.'!E80+'1.4.sz.mell.'!E80</f>
        <v>0</v>
      </c>
    </row>
    <row r="81" spans="1:5" s="374" customFormat="1" ht="12" customHeight="1" x14ac:dyDescent="0.2">
      <c r="A81" s="379" t="s">
        <v>389</v>
      </c>
      <c r="B81" s="376" t="s">
        <v>390</v>
      </c>
      <c r="C81" s="368"/>
      <c r="D81" s="368"/>
      <c r="E81" s="632">
        <f>+'1.2.sz.mell.'!E144+'1.3.sz.mell.'!E81+'1.4.sz.mell.'!E81</f>
        <v>0</v>
      </c>
    </row>
    <row r="82" spans="1:5" s="374" customFormat="1" ht="12" customHeight="1" thickBot="1" x14ac:dyDescent="0.25">
      <c r="A82" s="387" t="s">
        <v>391</v>
      </c>
      <c r="B82" s="356" t="s">
        <v>392</v>
      </c>
      <c r="C82" s="368"/>
      <c r="D82" s="368"/>
      <c r="E82" s="629"/>
    </row>
    <row r="83" spans="1:5" s="374" customFormat="1" ht="12" customHeight="1" thickBot="1" x14ac:dyDescent="0.25">
      <c r="A83" s="386" t="s">
        <v>393</v>
      </c>
      <c r="B83" s="354" t="s">
        <v>394</v>
      </c>
      <c r="C83" s="389"/>
      <c r="D83" s="389"/>
      <c r="E83" s="347"/>
    </row>
    <row r="84" spans="1:5" s="374" customFormat="1" ht="12" customHeight="1" thickBot="1" x14ac:dyDescent="0.25">
      <c r="A84" s="386" t="s">
        <v>395</v>
      </c>
      <c r="B84" s="310" t="s">
        <v>396</v>
      </c>
      <c r="C84" s="370">
        <f>+C62+C66+C71+C74+C78+C83</f>
        <v>695947492</v>
      </c>
      <c r="D84" s="370">
        <f>+D62+D66+D71+D74+D78+D83</f>
        <v>769352170</v>
      </c>
      <c r="E84" s="487">
        <f>+E62+E66+E71+E74+E78+E83</f>
        <v>786800507</v>
      </c>
    </row>
    <row r="85" spans="1:5" s="374" customFormat="1" ht="12" customHeight="1" thickBot="1" x14ac:dyDescent="0.25">
      <c r="A85" s="388" t="s">
        <v>397</v>
      </c>
      <c r="B85" s="313" t="s">
        <v>398</v>
      </c>
      <c r="C85" s="370">
        <f>+C61+C84</f>
        <v>2119080902</v>
      </c>
      <c r="D85" s="370">
        <f>+D61+D84</f>
        <v>2099040474</v>
      </c>
      <c r="E85" s="487">
        <f>+E61+E84</f>
        <v>2152871764</v>
      </c>
    </row>
    <row r="86" spans="1:5" s="374" customFormat="1" ht="12" customHeight="1" x14ac:dyDescent="0.2">
      <c r="A86" s="308"/>
      <c r="B86" s="308"/>
      <c r="C86" s="309"/>
      <c r="D86" s="309"/>
      <c r="E86" s="309"/>
    </row>
    <row r="87" spans="1:5" ht="16.5" customHeight="1" x14ac:dyDescent="0.25">
      <c r="A87" s="980" t="s">
        <v>35</v>
      </c>
      <c r="B87" s="980"/>
      <c r="C87" s="980"/>
      <c r="D87" s="980"/>
      <c r="E87" s="980"/>
    </row>
    <row r="88" spans="1:5" s="380" customFormat="1" ht="16.5" customHeight="1" thickBot="1" x14ac:dyDescent="0.3">
      <c r="A88" s="46" t="s">
        <v>110</v>
      </c>
      <c r="B88" s="46"/>
      <c r="C88" s="341"/>
      <c r="D88" s="341"/>
      <c r="E88" s="341" t="s">
        <v>716</v>
      </c>
    </row>
    <row r="89" spans="1:5" s="380" customFormat="1" ht="16.5" customHeight="1" x14ac:dyDescent="0.25">
      <c r="A89" s="981" t="s">
        <v>58</v>
      </c>
      <c r="B89" s="983" t="s">
        <v>175</v>
      </c>
      <c r="C89" s="985" t="str">
        <f>+C3</f>
        <v>2018. évi</v>
      </c>
      <c r="D89" s="985"/>
      <c r="E89" s="986"/>
    </row>
    <row r="90" spans="1:5" ht="38.1" customHeight="1" thickBot="1" x14ac:dyDescent="0.3">
      <c r="A90" s="982"/>
      <c r="B90" s="984"/>
      <c r="C90" s="47" t="s">
        <v>176</v>
      </c>
      <c r="D90" s="47" t="s">
        <v>181</v>
      </c>
      <c r="E90" s="48" t="s">
        <v>182</v>
      </c>
    </row>
    <row r="91" spans="1:5" s="373" customFormat="1" ht="12" customHeight="1" thickBot="1" x14ac:dyDescent="0.25">
      <c r="A91" s="337" t="s">
        <v>399</v>
      </c>
      <c r="B91" s="338" t="s">
        <v>400</v>
      </c>
      <c r="C91" s="338" t="s">
        <v>401</v>
      </c>
      <c r="D91" s="338" t="s">
        <v>402</v>
      </c>
      <c r="E91" s="339" t="s">
        <v>403</v>
      </c>
    </row>
    <row r="92" spans="1:5" ht="12" customHeight="1" thickBot="1" x14ac:dyDescent="0.3">
      <c r="A92" s="334" t="s">
        <v>6</v>
      </c>
      <c r="B92" s="336" t="s">
        <v>405</v>
      </c>
      <c r="C92" s="363">
        <f>SUM(C93:C97)</f>
        <v>1168068714</v>
      </c>
      <c r="D92" s="363">
        <f>SUM(D93:D97)</f>
        <v>1190122551</v>
      </c>
      <c r="E92" s="482">
        <f>SUM(E93:E97)</f>
        <v>969624074</v>
      </c>
    </row>
    <row r="93" spans="1:5" ht="12" customHeight="1" x14ac:dyDescent="0.25">
      <c r="A93" s="329" t="s">
        <v>70</v>
      </c>
      <c r="B93" s="322" t="s">
        <v>36</v>
      </c>
      <c r="C93" s="849">
        <f>+'6.1. sz. mell ÖNK'!C92+'7.1. sz. mell HIV'!C45+'8.1. sz. mell. GAMESZ'!C45+'8.2. sz. mell. ILMKS'!C45+'8.3. sz. mell. ÓVODA'!C45+'8.4. sz. mell. CSSK'!C45</f>
        <v>527518956</v>
      </c>
      <c r="D93" s="849">
        <f>+'6.1. sz. mell ÖNK'!D92+'7.1. sz. mell HIV'!D45+'8.1. sz. mell. GAMESZ'!D45+'8.2. sz. mell. ILMKS'!D45+'8.3. sz. mell. ÓVODA'!D45+'8.4. sz. mell. CSSK'!D45</f>
        <v>540935525</v>
      </c>
      <c r="E93" s="630">
        <f>+'6.1. sz. mell ÖNK'!E92+'7.1. sz. mell HIV'!E45+'8.1. sz. mell. GAMESZ'!E45+'8.2. sz. mell. ILMKS'!E45+'8.3. sz. mell. ÓVODA'!E45+'8.4. sz. mell. CSSK'!E45</f>
        <v>484924572</v>
      </c>
    </row>
    <row r="94" spans="1:5" ht="12" customHeight="1" x14ac:dyDescent="0.25">
      <c r="A94" s="326" t="s">
        <v>71</v>
      </c>
      <c r="B94" s="320" t="s">
        <v>131</v>
      </c>
      <c r="C94" s="810">
        <f>+'6.1. sz. mell ÖNK'!C93+'7.1. sz. mell HIV'!C46+'8.1. sz. mell. GAMESZ'!C46+'8.2. sz. mell. ILMKS'!C46+'8.3. sz. mell. ÓVODA'!C46+'8.4. sz. mell. CSSK'!C46</f>
        <v>90702091</v>
      </c>
      <c r="D94" s="810">
        <f>+'6.1. sz. mell ÖNK'!D93+'7.1. sz. mell HIV'!D46+'8.1. sz. mell. GAMESZ'!D46+'8.2. sz. mell. ILMKS'!D46+'8.3. sz. mell. ÓVODA'!D46+'8.4. sz. mell. CSSK'!D46</f>
        <v>92916156</v>
      </c>
      <c r="E94" s="631">
        <f>+'6.1. sz. mell ÖNK'!E93+'7.1. sz. mell HIV'!E46+'8.1. sz. mell. GAMESZ'!E46+'8.2. sz. mell. ILMKS'!E46+'8.3. sz. mell. ÓVODA'!E46+'8.4. sz. mell. CSSK'!E46</f>
        <v>82327149</v>
      </c>
    </row>
    <row r="95" spans="1:5" ht="12" customHeight="1" x14ac:dyDescent="0.25">
      <c r="A95" s="326" t="s">
        <v>72</v>
      </c>
      <c r="B95" s="320" t="s">
        <v>98</v>
      </c>
      <c r="C95" s="810">
        <f>+'6.1. sz. mell ÖNK'!C94+'7.1. sz. mell HIV'!C47+'8.1. sz. mell. GAMESZ'!C47+'8.2. sz. mell. ILMKS'!C47+'8.3. sz. mell. ÓVODA'!C47+'8.4. sz. mell. CSSK'!C47</f>
        <v>501267667</v>
      </c>
      <c r="D95" s="810">
        <f>+'6.1. sz. mell ÖNK'!D94+'7.1. sz. mell HIV'!D47+'8.1. sz. mell. GAMESZ'!D47+'8.2. sz. mell. ILMKS'!D47+'8.3. sz. mell. ÓVODA'!D47+'8.4. sz. mell. CSSK'!D47</f>
        <v>507272556</v>
      </c>
      <c r="E95" s="631">
        <f>+'6.1. sz. mell ÖNK'!E94+'7.1. sz. mell HIV'!E47+'8.1. sz. mell. GAMESZ'!E47+'8.2. sz. mell. ILMKS'!E47+'8.3. sz. mell. ÓVODA'!E47+'8.4. sz. mell. CSSK'!E47</f>
        <v>359294902</v>
      </c>
    </row>
    <row r="96" spans="1:5" ht="12" customHeight="1" x14ac:dyDescent="0.25">
      <c r="A96" s="326" t="s">
        <v>73</v>
      </c>
      <c r="B96" s="323" t="s">
        <v>132</v>
      </c>
      <c r="C96" s="810">
        <f>+'6.1. sz. mell ÖNK'!C96+'7.1. sz. mell HIV'!C48+'8.1. sz. mell. GAMESZ'!C48+'8.2. sz. mell. ILMKS'!C48+'8.3. sz. mell. ÓVODA'!C48+'8.4. sz. mell. CSSK'!C48</f>
        <v>21950000</v>
      </c>
      <c r="D96" s="810">
        <f>+'6.1. sz. mell ÖNK'!D96+'7.1. sz. mell HIV'!D48+'8.1. sz. mell. GAMESZ'!D48+'8.2. sz. mell. ILMKS'!D48+'8.3. sz. mell. ÓVODA'!D48+'8.4. sz. mell. CSSK'!D48</f>
        <v>21950000</v>
      </c>
      <c r="E96" s="631">
        <f>+'6.1. sz. mell ÖNK'!E96+'7.1. sz. mell HIV'!E48+'8.1. sz. mell. GAMESZ'!E48+'8.2. sz. mell. ILMKS'!E48+'8.3. sz. mell. ÓVODA'!E48+'8.4. sz. mell. CSSK'!E48</f>
        <v>16537467</v>
      </c>
    </row>
    <row r="97" spans="1:5" ht="12" customHeight="1" x14ac:dyDescent="0.25">
      <c r="A97" s="326" t="s">
        <v>82</v>
      </c>
      <c r="B97" s="331" t="s">
        <v>133</v>
      </c>
      <c r="C97" s="810">
        <f>+'6.1. sz. mell ÖNK'!C97+'7.1. sz. mell HIV'!C49+'8.1. sz. mell. GAMESZ'!C49+'8.2. sz. mell. ILMKS'!C49+'8.3. sz. mell. ÓVODA'!C49+'8.4. sz. mell. CSSK'!C49</f>
        <v>26630000</v>
      </c>
      <c r="D97" s="810">
        <f>+'6.1. sz. mell ÖNK'!D97+'7.1. sz. mell HIV'!D49+'8.1. sz. mell. GAMESZ'!D49+'8.2. sz. mell. ILMKS'!D49+'8.3. sz. mell. ÓVODA'!D49+'8.4. sz. mell. CSSK'!D49</f>
        <v>27048314</v>
      </c>
      <c r="E97" s="631">
        <f>+'6.1. sz. mell ÖNK'!E97+'7.1. sz. mell HIV'!E49+'8.1. sz. mell. GAMESZ'!E49+'8.2. sz. mell. ILMKS'!E49+'8.3. sz. mell. ÓVODA'!E49+'8.4. sz. mell. CSSK'!E49</f>
        <v>26539984</v>
      </c>
    </row>
    <row r="98" spans="1:5" ht="12" customHeight="1" x14ac:dyDescent="0.25">
      <c r="A98" s="326" t="s">
        <v>74</v>
      </c>
      <c r="B98" s="320" t="s">
        <v>406</v>
      </c>
      <c r="C98" s="369"/>
      <c r="D98" s="369"/>
      <c r="E98" s="632"/>
    </row>
    <row r="99" spans="1:5" ht="12" customHeight="1" x14ac:dyDescent="0.25">
      <c r="A99" s="326" t="s">
        <v>75</v>
      </c>
      <c r="B99" s="343" t="s">
        <v>407</v>
      </c>
      <c r="C99" s="369"/>
      <c r="D99" s="369"/>
      <c r="E99" s="632"/>
    </row>
    <row r="100" spans="1:5" ht="12" customHeight="1" x14ac:dyDescent="0.25">
      <c r="A100" s="326" t="s">
        <v>83</v>
      </c>
      <c r="B100" s="344" t="s">
        <v>408</v>
      </c>
      <c r="C100" s="369"/>
      <c r="D100" s="369"/>
      <c r="E100" s="632"/>
    </row>
    <row r="101" spans="1:5" ht="12" customHeight="1" x14ac:dyDescent="0.25">
      <c r="A101" s="326" t="s">
        <v>84</v>
      </c>
      <c r="B101" s="344" t="s">
        <v>409</v>
      </c>
      <c r="C101" s="368"/>
      <c r="D101" s="368"/>
      <c r="E101" s="631"/>
    </row>
    <row r="102" spans="1:5" ht="12" customHeight="1" x14ac:dyDescent="0.25">
      <c r="A102" s="326" t="s">
        <v>85</v>
      </c>
      <c r="B102" s="343" t="s">
        <v>410</v>
      </c>
      <c r="C102" s="810">
        <f>+'6.1. sz. mell ÖNK'!C102</f>
        <v>1600000</v>
      </c>
      <c r="D102" s="810">
        <f>+'6.1. sz. mell ÖNK'!D102</f>
        <v>1600000</v>
      </c>
      <c r="E102" s="631">
        <f>+'6.1. sz. mell ÖNK'!E102</f>
        <v>1381670</v>
      </c>
    </row>
    <row r="103" spans="1:5" ht="12" customHeight="1" x14ac:dyDescent="0.25">
      <c r="A103" s="326" t="s">
        <v>86</v>
      </c>
      <c r="B103" s="343" t="s">
        <v>411</v>
      </c>
      <c r="C103" s="369"/>
      <c r="D103" s="369"/>
      <c r="E103" s="632"/>
    </row>
    <row r="104" spans="1:5" ht="12" customHeight="1" x14ac:dyDescent="0.25">
      <c r="A104" s="326" t="s">
        <v>88</v>
      </c>
      <c r="B104" s="344" t="s">
        <v>412</v>
      </c>
      <c r="C104" s="369"/>
      <c r="D104" s="369"/>
      <c r="E104" s="632"/>
    </row>
    <row r="105" spans="1:5" ht="12" customHeight="1" x14ac:dyDescent="0.25">
      <c r="A105" s="325" t="s">
        <v>134</v>
      </c>
      <c r="B105" s="345" t="s">
        <v>413</v>
      </c>
      <c r="C105" s="369"/>
      <c r="D105" s="369"/>
      <c r="E105" s="632"/>
    </row>
    <row r="106" spans="1:5" ht="12" customHeight="1" thickBot="1" x14ac:dyDescent="0.3">
      <c r="A106" s="330" t="s">
        <v>414</v>
      </c>
      <c r="B106" s="346" t="s">
        <v>415</v>
      </c>
      <c r="C106" s="856"/>
      <c r="D106" s="856"/>
      <c r="E106" s="847"/>
    </row>
    <row r="107" spans="1:5" ht="12" customHeight="1" thickBot="1" x14ac:dyDescent="0.3">
      <c r="A107" s="325" t="s">
        <v>416</v>
      </c>
      <c r="B107" s="863" t="s">
        <v>417</v>
      </c>
      <c r="C107" s="864">
        <f>+'6.1. sz. mell ÖNK'!C107</f>
        <v>25030000</v>
      </c>
      <c r="D107" s="864">
        <f>+'6.1. sz. mell ÖNK'!D107</f>
        <v>25230000</v>
      </c>
      <c r="E107" s="633">
        <f>+'6.1. sz. mell ÖNK'!E107</f>
        <v>24940000</v>
      </c>
    </row>
    <row r="108" spans="1:5" ht="12" customHeight="1" thickBot="1" x14ac:dyDescent="0.3">
      <c r="A108" s="332" t="s">
        <v>7</v>
      </c>
      <c r="B108" s="335" t="s">
        <v>418</v>
      </c>
      <c r="C108" s="364">
        <f>+C109+C111+C113</f>
        <v>856576457</v>
      </c>
      <c r="D108" s="364">
        <f>+D109+D111+D113</f>
        <v>794098541</v>
      </c>
      <c r="E108" s="347">
        <f>+'1.2.sz.mell.'!E108+'1.3.sz.mell.'!E108+'1.4.sz.mell.'!E108</f>
        <v>207277585</v>
      </c>
    </row>
    <row r="109" spans="1:5" ht="12" customHeight="1" x14ac:dyDescent="0.25">
      <c r="A109" s="329" t="s">
        <v>76</v>
      </c>
      <c r="B109" s="322" t="s">
        <v>153</v>
      </c>
      <c r="C109" s="849">
        <f>+'6.1. sz. mell ÖNK'!C109+'7.1. sz. mell HIV'!C51+'8.1. sz. mell. GAMESZ'!C51+'8.2. sz. mell. ILMKS'!C51+'8.3. sz. mell. ÓVODA'!C51+'8.4. sz. mell. CSSK'!C51</f>
        <v>841998158</v>
      </c>
      <c r="D109" s="849">
        <f>+'6.1. sz. mell ÖNK'!D109+'7.1. sz. mell HIV'!D51+'8.1. sz. mell. GAMESZ'!D51+'8.2. sz. mell. ILMKS'!D51+'8.3. sz. mell. ÓVODA'!D51+'8.4. sz. mell. CSSK'!D51</f>
        <v>773973190</v>
      </c>
      <c r="E109" s="940">
        <f>+'6.1. sz. mell ÖNK'!E109+'7.1. sz. mell HIV'!E51+'8.1. sz. mell. GAMESZ'!E51+'8.2. sz. mell. ILMKS'!E51+'8.3. sz. mell. ÓVODA'!E51+'8.4. sz. mell. CSSK'!E51</f>
        <v>188382012</v>
      </c>
    </row>
    <row r="110" spans="1:5" ht="12" customHeight="1" x14ac:dyDescent="0.25">
      <c r="A110" s="327" t="s">
        <v>77</v>
      </c>
      <c r="B110" s="324" t="s">
        <v>419</v>
      </c>
      <c r="C110" s="368"/>
      <c r="D110" s="368"/>
      <c r="E110" s="813">
        <f>+'1.2.sz.mell.'!E110+'1.3.sz.mell.'!E110+'1.4.sz.mell.'!E110</f>
        <v>0</v>
      </c>
    </row>
    <row r="111" spans="1:5" x14ac:dyDescent="0.25">
      <c r="A111" s="327" t="s">
        <v>78</v>
      </c>
      <c r="B111" s="324" t="s">
        <v>135</v>
      </c>
      <c r="C111" s="810">
        <f>+'6.1. sz. mell ÖNK'!C111+'7.1. sz. mell HIV'!C52+'8.1. sz. mell. GAMESZ'!C52+'8.2. sz. mell. ILMKS'!C52+'8.3. sz. mell. ÓVODA'!C52+'8.4. sz. mell. CSSK'!C52</f>
        <v>10509250</v>
      </c>
      <c r="D111" s="810">
        <f>+'6.1. sz. mell ÖNK'!D111+'7.1. sz. mell HIV'!D52+'8.1. sz. mell. GAMESZ'!D52+'8.2. sz. mell. ILMKS'!D52+'8.3. sz. mell. ÓVODA'!D52+'8.4. sz. mell. CSSK'!D52</f>
        <v>16056302</v>
      </c>
      <c r="E111" s="813">
        <f>+'6.1. sz. mell ÖNK'!E111+'7.1. sz. mell HIV'!E52+'8.1. sz. mell. GAMESZ'!E52+'8.2. sz. mell. ILMKS'!E52+'8.3. sz. mell. ÓVODA'!E52+'8.4. sz. mell. CSSK'!E52</f>
        <v>14826524</v>
      </c>
    </row>
    <row r="112" spans="1:5" ht="12" customHeight="1" x14ac:dyDescent="0.25">
      <c r="A112" s="327" t="s">
        <v>79</v>
      </c>
      <c r="B112" s="324" t="s">
        <v>420</v>
      </c>
      <c r="C112" s="365"/>
      <c r="D112" s="365"/>
      <c r="E112" s="632"/>
    </row>
    <row r="113" spans="1:5" ht="12" customHeight="1" x14ac:dyDescent="0.25">
      <c r="A113" s="327" t="s">
        <v>80</v>
      </c>
      <c r="B113" s="356" t="s">
        <v>156</v>
      </c>
      <c r="C113" s="365">
        <f>+'6.1. sz. mell ÖNK'!C113</f>
        <v>4069049</v>
      </c>
      <c r="D113" s="365">
        <f>+'6.1. sz. mell ÖNK'!D113</f>
        <v>4069049</v>
      </c>
      <c r="E113" s="484">
        <f>+'6.1. sz. mell ÖNK'!E113</f>
        <v>4069049</v>
      </c>
    </row>
    <row r="114" spans="1:5" ht="21.75" customHeight="1" x14ac:dyDescent="0.25">
      <c r="A114" s="327" t="s">
        <v>87</v>
      </c>
      <c r="B114" s="355" t="s">
        <v>421</v>
      </c>
      <c r="C114" s="365">
        <f>+'6.1. sz. mell ÖNK'!C114</f>
        <v>0</v>
      </c>
      <c r="D114" s="365"/>
      <c r="E114" s="632"/>
    </row>
    <row r="115" spans="1:5" ht="24" customHeight="1" x14ac:dyDescent="0.25">
      <c r="A115" s="327" t="s">
        <v>89</v>
      </c>
      <c r="B115" s="371" t="s">
        <v>422</v>
      </c>
      <c r="C115" s="365">
        <f>+'6.1. sz. mell ÖNK'!C115</f>
        <v>0</v>
      </c>
      <c r="D115" s="365"/>
      <c r="E115" s="632"/>
    </row>
    <row r="116" spans="1:5" ht="12" customHeight="1" x14ac:dyDescent="0.25">
      <c r="A116" s="327" t="s">
        <v>136</v>
      </c>
      <c r="B116" s="344" t="s">
        <v>409</v>
      </c>
      <c r="C116" s="365">
        <f>+'6.1. sz. mell ÖNK'!C116</f>
        <v>0</v>
      </c>
      <c r="D116" s="365"/>
      <c r="E116" s="632"/>
    </row>
    <row r="117" spans="1:5" ht="12" customHeight="1" x14ac:dyDescent="0.25">
      <c r="A117" s="327" t="s">
        <v>137</v>
      </c>
      <c r="B117" s="344" t="s">
        <v>423</v>
      </c>
      <c r="C117" s="365">
        <f>+'6.1. sz. mell ÖNK'!C117</f>
        <v>0</v>
      </c>
      <c r="D117" s="365"/>
      <c r="E117" s="632"/>
    </row>
    <row r="118" spans="1:5" ht="12" customHeight="1" x14ac:dyDescent="0.25">
      <c r="A118" s="327" t="s">
        <v>138</v>
      </c>
      <c r="B118" s="344" t="s">
        <v>424</v>
      </c>
      <c r="C118" s="365">
        <f>+'6.1. sz. mell ÖNK'!C118</f>
        <v>0</v>
      </c>
      <c r="D118" s="365"/>
      <c r="E118" s="632"/>
    </row>
    <row r="119" spans="1:5" s="391" customFormat="1" ht="12" customHeight="1" x14ac:dyDescent="0.2">
      <c r="A119" s="327" t="s">
        <v>425</v>
      </c>
      <c r="B119" s="344" t="s">
        <v>412</v>
      </c>
      <c r="C119" s="365">
        <f>+'6.1. sz. mell ÖNK'!C119</f>
        <v>0</v>
      </c>
      <c r="D119" s="365"/>
      <c r="E119" s="632"/>
    </row>
    <row r="120" spans="1:5" ht="12" customHeight="1" x14ac:dyDescent="0.25">
      <c r="A120" s="327" t="s">
        <v>426</v>
      </c>
      <c r="B120" s="344" t="s">
        <v>427</v>
      </c>
      <c r="C120" s="365">
        <f>+'6.1. sz. mell ÖNK'!C120</f>
        <v>0</v>
      </c>
      <c r="D120" s="365"/>
      <c r="E120" s="632"/>
    </row>
    <row r="121" spans="1:5" ht="12" customHeight="1" thickBot="1" x14ac:dyDescent="0.3">
      <c r="A121" s="859" t="s">
        <v>428</v>
      </c>
      <c r="B121" s="346" t="s">
        <v>429</v>
      </c>
      <c r="C121" s="93">
        <f>+'6.1. sz. mell ÖNK'!C121</f>
        <v>4069049</v>
      </c>
      <c r="D121" s="93">
        <f>+'6.1. sz. mell ÖNK'!D121</f>
        <v>4069049</v>
      </c>
      <c r="E121" s="488">
        <f>+'6.1. sz. mell ÖNK'!E121</f>
        <v>4069049</v>
      </c>
    </row>
    <row r="122" spans="1:5" ht="12" customHeight="1" thickBot="1" x14ac:dyDescent="0.3">
      <c r="A122" s="334" t="s">
        <v>8</v>
      </c>
      <c r="B122" s="803" t="s">
        <v>430</v>
      </c>
      <c r="C122" s="363">
        <f>+C123+C124</f>
        <v>70523591</v>
      </c>
      <c r="D122" s="363">
        <f>+D123+D124</f>
        <v>90907242</v>
      </c>
      <c r="E122" s="318">
        <f>+'1.2.sz.mell.'!E122+'1.3.sz.mell.'!E122+'1.4.sz.mell.'!E122</f>
        <v>0</v>
      </c>
    </row>
    <row r="123" spans="1:5" ht="12" customHeight="1" x14ac:dyDescent="0.25">
      <c r="A123" s="329" t="s">
        <v>59</v>
      </c>
      <c r="B123" s="322" t="s">
        <v>44</v>
      </c>
      <c r="C123" s="861">
        <f>+'6.1. sz. mell ÖNK'!C123</f>
        <v>0</v>
      </c>
      <c r="D123" s="849">
        <f>+'6.1. sz. mell ÖNK'!D123</f>
        <v>0</v>
      </c>
      <c r="E123" s="630">
        <f>+'6.1. sz. mell ÖNK'!E123</f>
        <v>0</v>
      </c>
    </row>
    <row r="124" spans="1:5" ht="12" customHeight="1" thickBot="1" x14ac:dyDescent="0.3">
      <c r="A124" s="330" t="s">
        <v>60</v>
      </c>
      <c r="B124" s="788" t="s">
        <v>45</v>
      </c>
      <c r="C124" s="862">
        <f>+'6.1. sz. mell ÖNK'!C124</f>
        <v>70523591</v>
      </c>
      <c r="D124" s="862">
        <f>+'6.1. sz. mell ÖNK'!D124</f>
        <v>90907242</v>
      </c>
      <c r="E124" s="635">
        <f>+'6.1. sz. mell ÖNK'!E124</f>
        <v>0</v>
      </c>
    </row>
    <row r="125" spans="1:5" ht="12" customHeight="1" thickBot="1" x14ac:dyDescent="0.3">
      <c r="A125" s="846" t="s">
        <v>9</v>
      </c>
      <c r="B125" s="858" t="s">
        <v>431</v>
      </c>
      <c r="C125" s="844">
        <f>+C92+C108+C122</f>
        <v>2095168762</v>
      </c>
      <c r="D125" s="844">
        <f>+D92+D108+D122</f>
        <v>2075128334</v>
      </c>
      <c r="E125" s="847">
        <f>+E92+E108+E122</f>
        <v>1176901659</v>
      </c>
    </row>
    <row r="126" spans="1:5" ht="12" customHeight="1" thickBot="1" x14ac:dyDescent="0.3">
      <c r="A126" s="332" t="s">
        <v>10</v>
      </c>
      <c r="B126" s="340" t="s">
        <v>432</v>
      </c>
      <c r="C126" s="364">
        <f>+C127+C128+C129</f>
        <v>4272000</v>
      </c>
      <c r="D126" s="364">
        <f>+D127+D128+D129</f>
        <v>4272000</v>
      </c>
      <c r="E126" s="358">
        <f>+E127+E128+E129</f>
        <v>3837000</v>
      </c>
    </row>
    <row r="127" spans="1:5" ht="12" customHeight="1" x14ac:dyDescent="0.25">
      <c r="A127" s="327" t="s">
        <v>63</v>
      </c>
      <c r="B127" s="321" t="s">
        <v>433</v>
      </c>
      <c r="C127" s="811">
        <f>+'6.1. sz. mell ÖNK'!C127</f>
        <v>4272000</v>
      </c>
      <c r="D127" s="812">
        <f>+'6.1. sz. mell ÖNK'!D127</f>
        <v>4272000</v>
      </c>
      <c r="E127" s="813">
        <f>+'6.1. sz. mell ÖNK'!E127</f>
        <v>3837000</v>
      </c>
    </row>
    <row r="128" spans="1:5" ht="12" customHeight="1" x14ac:dyDescent="0.25">
      <c r="A128" s="327" t="s">
        <v>64</v>
      </c>
      <c r="B128" s="321" t="s">
        <v>434</v>
      </c>
      <c r="C128" s="365"/>
      <c r="D128" s="365"/>
      <c r="E128" s="632"/>
    </row>
    <row r="129" spans="1:9" ht="12" customHeight="1" thickBot="1" x14ac:dyDescent="0.3">
      <c r="A129" s="325" t="s">
        <v>65</v>
      </c>
      <c r="B129" s="319" t="s">
        <v>435</v>
      </c>
      <c r="C129" s="365"/>
      <c r="D129" s="365"/>
      <c r="E129" s="633"/>
    </row>
    <row r="130" spans="1:9" ht="12" customHeight="1" thickBot="1" x14ac:dyDescent="0.3">
      <c r="A130" s="332" t="s">
        <v>11</v>
      </c>
      <c r="B130" s="340" t="s">
        <v>436</v>
      </c>
      <c r="C130" s="364">
        <f>+C131+C132+C134+C133</f>
        <v>0</v>
      </c>
      <c r="D130" s="364">
        <f>+D131+D132+D134+D133</f>
        <v>0</v>
      </c>
      <c r="E130" s="318"/>
    </row>
    <row r="131" spans="1:9" ht="12" customHeight="1" x14ac:dyDescent="0.25">
      <c r="A131" s="327" t="s">
        <v>66</v>
      </c>
      <c r="B131" s="321" t="s">
        <v>437</v>
      </c>
      <c r="C131" s="365"/>
      <c r="D131" s="365"/>
      <c r="E131" s="630"/>
    </row>
    <row r="132" spans="1:9" ht="12" customHeight="1" x14ac:dyDescent="0.25">
      <c r="A132" s="327" t="s">
        <v>67</v>
      </c>
      <c r="B132" s="321" t="s">
        <v>438</v>
      </c>
      <c r="C132" s="365"/>
      <c r="D132" s="365"/>
      <c r="E132" s="632"/>
    </row>
    <row r="133" spans="1:9" ht="12" customHeight="1" x14ac:dyDescent="0.25">
      <c r="A133" s="327" t="s">
        <v>333</v>
      </c>
      <c r="B133" s="321" t="s">
        <v>439</v>
      </c>
      <c r="C133" s="365"/>
      <c r="D133" s="365"/>
      <c r="E133" s="631"/>
    </row>
    <row r="134" spans="1:9" ht="12" customHeight="1" thickBot="1" x14ac:dyDescent="0.3">
      <c r="A134" s="325" t="s">
        <v>335</v>
      </c>
      <c r="B134" s="319" t="s">
        <v>440</v>
      </c>
      <c r="C134" s="365"/>
      <c r="D134" s="365"/>
      <c r="E134" s="633"/>
    </row>
    <row r="135" spans="1:9" ht="12" customHeight="1" thickBot="1" x14ac:dyDescent="0.3">
      <c r="A135" s="332" t="s">
        <v>12</v>
      </c>
      <c r="B135" s="340" t="s">
        <v>441</v>
      </c>
      <c r="C135" s="370">
        <f>+C136+C137+C138+C139</f>
        <v>19640140</v>
      </c>
      <c r="D135" s="370">
        <f>+D136+D137+D138+D139</f>
        <v>19640140</v>
      </c>
      <c r="E135" s="318">
        <f>SUM(E136:E139)</f>
        <v>19640140</v>
      </c>
    </row>
    <row r="136" spans="1:9" ht="12" customHeight="1" x14ac:dyDescent="0.25">
      <c r="A136" s="329" t="s">
        <v>68</v>
      </c>
      <c r="B136" s="322" t="s">
        <v>442</v>
      </c>
      <c r="C136" s="92"/>
      <c r="D136" s="92"/>
      <c r="E136" s="630"/>
    </row>
    <row r="137" spans="1:9" ht="12" customHeight="1" x14ac:dyDescent="0.25">
      <c r="A137" s="327" t="s">
        <v>69</v>
      </c>
      <c r="B137" s="321" t="s">
        <v>443</v>
      </c>
      <c r="C137" s="808">
        <f>+'6.1. sz. mell ÖNK'!C137</f>
        <v>18607309</v>
      </c>
      <c r="D137" s="810">
        <f>+'6.1. sz. mell ÖNK'!D137</f>
        <v>18607309</v>
      </c>
      <c r="E137" s="809">
        <f>+'6.1. sz. mell ÖNK'!E137</f>
        <v>18607309</v>
      </c>
    </row>
    <row r="138" spans="1:9" ht="12" customHeight="1" x14ac:dyDescent="0.25">
      <c r="A138" s="327" t="s">
        <v>342</v>
      </c>
      <c r="B138" s="321" t="s">
        <v>444</v>
      </c>
      <c r="C138" s="818"/>
      <c r="D138" s="368"/>
      <c r="E138" s="809"/>
    </row>
    <row r="139" spans="1:9" ht="12" customHeight="1" thickBot="1" x14ac:dyDescent="0.3">
      <c r="A139" s="859" t="s">
        <v>344</v>
      </c>
      <c r="B139" s="860" t="s">
        <v>445</v>
      </c>
      <c r="C139" s="843">
        <f>+'6.1. sz. mell ÖNK'!C140</f>
        <v>1032831</v>
      </c>
      <c r="D139" s="851">
        <f>+'6.1. sz. mell ÖNK'!D140</f>
        <v>1032831</v>
      </c>
      <c r="E139" s="629">
        <f>+'6.1. sz. mell ÖNK'!E140</f>
        <v>1032831</v>
      </c>
    </row>
    <row r="140" spans="1:9" ht="15" customHeight="1" thickBot="1" x14ac:dyDescent="0.3">
      <c r="A140" s="846" t="s">
        <v>13</v>
      </c>
      <c r="B140" s="858" t="s">
        <v>446</v>
      </c>
      <c r="C140" s="857">
        <f>+C141+C142+C143+C144</f>
        <v>0</v>
      </c>
      <c r="D140" s="857">
        <f>+D141+D142+D143+D144</f>
        <v>0</v>
      </c>
      <c r="E140" s="633"/>
      <c r="F140" s="381"/>
      <c r="G140" s="382"/>
      <c r="H140" s="382"/>
      <c r="I140" s="382"/>
    </row>
    <row r="141" spans="1:9" s="374" customFormat="1" ht="12.95" customHeight="1" x14ac:dyDescent="0.2">
      <c r="A141" s="327" t="s">
        <v>129</v>
      </c>
      <c r="B141" s="321" t="s">
        <v>447</v>
      </c>
      <c r="C141" s="365"/>
      <c r="D141" s="365"/>
      <c r="E141" s="630"/>
    </row>
    <row r="142" spans="1:9" ht="12.75" customHeight="1" x14ac:dyDescent="0.25">
      <c r="A142" s="327" t="s">
        <v>130</v>
      </c>
      <c r="B142" s="321" t="s">
        <v>448</v>
      </c>
      <c r="C142" s="365"/>
      <c r="D142" s="365"/>
      <c r="E142" s="632"/>
    </row>
    <row r="143" spans="1:9" ht="12.75" customHeight="1" x14ac:dyDescent="0.25">
      <c r="A143" s="327" t="s">
        <v>155</v>
      </c>
      <c r="B143" s="321" t="s">
        <v>449</v>
      </c>
      <c r="C143" s="365"/>
      <c r="D143" s="365"/>
      <c r="E143" s="631"/>
    </row>
    <row r="144" spans="1:9" ht="12.75" customHeight="1" thickBot="1" x14ac:dyDescent="0.3">
      <c r="A144" s="327" t="s">
        <v>350</v>
      </c>
      <c r="B144" s="321" t="s">
        <v>450</v>
      </c>
      <c r="C144" s="365"/>
      <c r="D144" s="365"/>
      <c r="E144" s="633"/>
    </row>
    <row r="145" spans="1:5" ht="16.5" thickBot="1" x14ac:dyDescent="0.3">
      <c r="A145" s="332" t="s">
        <v>14</v>
      </c>
      <c r="B145" s="340" t="s">
        <v>451</v>
      </c>
      <c r="C145" s="314">
        <f>+C126+C130+C135+C140</f>
        <v>23912140</v>
      </c>
      <c r="D145" s="314">
        <f>+D126+D130+D135+D140</f>
        <v>23912140</v>
      </c>
      <c r="E145" s="502">
        <f>+E126+E130+E135+E140</f>
        <v>23477140</v>
      </c>
    </row>
    <row r="146" spans="1:5" ht="16.5" thickBot="1" x14ac:dyDescent="0.3">
      <c r="A146" s="357" t="s">
        <v>15</v>
      </c>
      <c r="B146" s="360" t="s">
        <v>452</v>
      </c>
      <c r="C146" s="314">
        <f>+C125+C145</f>
        <v>2119080902</v>
      </c>
      <c r="D146" s="314">
        <f>+D125+D145</f>
        <v>2099040474</v>
      </c>
      <c r="E146" s="502">
        <f>+E125+E145</f>
        <v>1200378799</v>
      </c>
    </row>
    <row r="148" spans="1:5" ht="18.75" customHeight="1" x14ac:dyDescent="0.25">
      <c r="A148" s="979" t="s">
        <v>453</v>
      </c>
      <c r="B148" s="979"/>
      <c r="C148" s="979"/>
      <c r="D148" s="979"/>
      <c r="E148" s="979"/>
    </row>
    <row r="149" spans="1:5" ht="13.5" customHeight="1" thickBot="1" x14ac:dyDescent="0.3">
      <c r="A149" s="342" t="s">
        <v>111</v>
      </c>
      <c r="B149" s="342"/>
      <c r="C149" s="372"/>
      <c r="E149" s="359" t="s">
        <v>716</v>
      </c>
    </row>
    <row r="150" spans="1:5" ht="21.75" thickBot="1" x14ac:dyDescent="0.3">
      <c r="A150" s="332">
        <v>1</v>
      </c>
      <c r="B150" s="335" t="s">
        <v>454</v>
      </c>
      <c r="C150" s="358">
        <f>+C61-C125</f>
        <v>-672035352</v>
      </c>
      <c r="D150" s="358">
        <f>+D61-D125</f>
        <v>-745440030</v>
      </c>
      <c r="E150" s="358">
        <f>+E61-E125</f>
        <v>189169598</v>
      </c>
    </row>
    <row r="151" spans="1:5" ht="21.75" thickBot="1" x14ac:dyDescent="0.3">
      <c r="A151" s="332" t="s">
        <v>7</v>
      </c>
      <c r="B151" s="335" t="s">
        <v>455</v>
      </c>
      <c r="C151" s="358">
        <f>+C84-C145</f>
        <v>672035352</v>
      </c>
      <c r="D151" s="358">
        <f>+D84-D145</f>
        <v>745440030</v>
      </c>
      <c r="E151" s="358">
        <f>+E84-E145</f>
        <v>763323367</v>
      </c>
    </row>
    <row r="152" spans="1:5" ht="7.5" customHeight="1" x14ac:dyDescent="0.25"/>
    <row r="154" spans="1:5" ht="12.75" customHeight="1" x14ac:dyDescent="0.25"/>
    <row r="155" spans="1:5" ht="12.75" customHeight="1" x14ac:dyDescent="0.25"/>
    <row r="156" spans="1:5" ht="12.75" customHeight="1" x14ac:dyDescent="0.25"/>
    <row r="157" spans="1:5" ht="12.75" customHeight="1" x14ac:dyDescent="0.25"/>
    <row r="158" spans="1:5" ht="12.75" customHeight="1" x14ac:dyDescent="0.25"/>
    <row r="159" spans="1:5" ht="12.75" customHeight="1" x14ac:dyDescent="0.25"/>
    <row r="160" spans="1:5" ht="12.75" customHeight="1" x14ac:dyDescent="0.25"/>
    <row r="161" ht="12.75" customHeight="1" x14ac:dyDescent="0.25"/>
  </sheetData>
  <mergeCells count="9">
    <mergeCell ref="A148:E148"/>
    <mergeCell ref="A1:E1"/>
    <mergeCell ref="A87:E87"/>
    <mergeCell ref="A89:A90"/>
    <mergeCell ref="B89:B90"/>
    <mergeCell ref="C89:E89"/>
    <mergeCell ref="A3:A4"/>
    <mergeCell ref="B3:B4"/>
    <mergeCell ref="C3:E3"/>
  </mergeCells>
  <phoneticPr fontId="0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2018. ÉVI ZÁRSZÁMADÁSÁNAK PÉNZÜGYI MÉRLEGE&amp;10
&amp;R&amp;"Times New Roman CE,Félkövér dőlt"&amp;11 1.1. melléklet a 10/2019. (V. 30.) önkormányzati rendelethez</oddHeader>
  </headerFooter>
  <rowBreaks count="1" manualBreakCount="1">
    <brk id="86" max="4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8"/>
  <sheetViews>
    <sheetView zoomScaleNormal="100" zoomScaleSheetLayoutView="145" workbookViewId="0">
      <selection activeCell="E2" sqref="E2"/>
    </sheetView>
  </sheetViews>
  <sheetFormatPr defaultColWidth="9.33203125" defaultRowHeight="12.75" x14ac:dyDescent="0.2"/>
  <cols>
    <col min="1" max="1" width="18.6640625" style="535" customWidth="1"/>
    <col min="2" max="2" width="62" style="32" customWidth="1"/>
    <col min="3" max="5" width="15.83203125" style="32" customWidth="1"/>
    <col min="6" max="16384" width="9.33203125" style="32"/>
  </cols>
  <sheetData>
    <row r="1" spans="1:5" s="470" customFormat="1" ht="21" customHeight="1" thickBot="1" x14ac:dyDescent="0.25">
      <c r="A1" s="469"/>
      <c r="B1" s="471"/>
      <c r="C1" s="516"/>
      <c r="D1" s="516"/>
      <c r="E1" s="607" t="s">
        <v>928</v>
      </c>
    </row>
    <row r="2" spans="1:5" s="517" customFormat="1" ht="25.5" customHeight="1" x14ac:dyDescent="0.2">
      <c r="A2" s="497" t="s">
        <v>145</v>
      </c>
      <c r="B2" s="1016" t="s">
        <v>709</v>
      </c>
      <c r="C2" s="1017"/>
      <c r="D2" s="1018"/>
      <c r="E2" s="540" t="s">
        <v>47</v>
      </c>
    </row>
    <row r="3" spans="1:5" s="517" customFormat="1" ht="24.75" thickBot="1" x14ac:dyDescent="0.25">
      <c r="A3" s="515" t="s">
        <v>144</v>
      </c>
      <c r="B3" s="1019" t="s">
        <v>851</v>
      </c>
      <c r="C3" s="1022"/>
      <c r="D3" s="1023"/>
      <c r="E3" s="541" t="s">
        <v>40</v>
      </c>
    </row>
    <row r="4" spans="1:5" s="518" customFormat="1" ht="15.95" customHeight="1" thickBot="1" x14ac:dyDescent="0.3">
      <c r="A4" s="472"/>
      <c r="B4" s="472"/>
      <c r="C4" s="473"/>
      <c r="D4" s="473"/>
      <c r="E4" s="473" t="s">
        <v>723</v>
      </c>
    </row>
    <row r="5" spans="1:5" ht="24.75" thickBot="1" x14ac:dyDescent="0.25">
      <c r="A5" s="305" t="s">
        <v>146</v>
      </c>
      <c r="B5" s="306" t="s">
        <v>704</v>
      </c>
      <c r="C5" s="91" t="s">
        <v>176</v>
      </c>
      <c r="D5" s="91" t="s">
        <v>181</v>
      </c>
      <c r="E5" s="474" t="s">
        <v>182</v>
      </c>
    </row>
    <row r="6" spans="1:5" s="519" customFormat="1" ht="12.95" customHeight="1" thickBot="1" x14ac:dyDescent="0.25">
      <c r="A6" s="467" t="s">
        <v>399</v>
      </c>
      <c r="B6" s="468" t="s">
        <v>400</v>
      </c>
      <c r="C6" s="468" t="s">
        <v>401</v>
      </c>
      <c r="D6" s="106" t="s">
        <v>402</v>
      </c>
      <c r="E6" s="104" t="s">
        <v>403</v>
      </c>
    </row>
    <row r="7" spans="1:5" s="519" customFormat="1" ht="15.95" customHeight="1" thickBot="1" x14ac:dyDescent="0.25">
      <c r="A7" s="1010" t="s">
        <v>41</v>
      </c>
      <c r="B7" s="1011"/>
      <c r="C7" s="1011"/>
      <c r="D7" s="1011"/>
      <c r="E7" s="1012"/>
    </row>
    <row r="8" spans="1:5" s="493" customFormat="1" ht="12" customHeight="1" thickBot="1" x14ac:dyDescent="0.25">
      <c r="A8" s="467" t="s">
        <v>6</v>
      </c>
      <c r="B8" s="531" t="s">
        <v>538</v>
      </c>
      <c r="C8" s="399">
        <f>SUM(C9:C18)</f>
        <v>45394629</v>
      </c>
      <c r="D8" s="558">
        <f>SUM(D9:D18)</f>
        <v>50346921</v>
      </c>
      <c r="E8" s="537">
        <f>+' 8.1.1. sz. mell. GAM'!E8+'8.1.2. sz. mell. GAM'!E8+'8.1.3. sz. mell. GAM'!E8</f>
        <v>59526678</v>
      </c>
    </row>
    <row r="9" spans="1:5" s="493" customFormat="1" ht="12" customHeight="1" x14ac:dyDescent="0.2">
      <c r="A9" s="544" t="s">
        <v>70</v>
      </c>
      <c r="B9" s="321" t="s">
        <v>318</v>
      </c>
      <c r="C9" s="782">
        <f>+' 8.1.1. sz. mell. GAM'!C9+'8.1.2. sz. mell. GAM'!C9+'8.1.3. sz. mell. GAM'!C9</f>
        <v>0</v>
      </c>
      <c r="D9" s="783">
        <f>+' 8.1.1. sz. mell. GAM'!D9+'8.1.2. sz. mell. GAM'!D9+'8.1.3. sz. mell. GAM'!D9</f>
        <v>2500000</v>
      </c>
      <c r="E9" s="639">
        <f>+' 8.1.1. sz. mell. GAM'!E9+'8.1.2. sz. mell. GAM'!E9+'8.1.3. sz. mell. GAM'!E9</f>
        <v>2277443</v>
      </c>
    </row>
    <row r="10" spans="1:5" s="493" customFormat="1" ht="12" customHeight="1" x14ac:dyDescent="0.2">
      <c r="A10" s="543" t="s">
        <v>71</v>
      </c>
      <c r="B10" s="320" t="s">
        <v>319</v>
      </c>
      <c r="C10" s="780">
        <f>+' 8.1.1. sz. mell. GAM'!C10+'8.1.2. sz. mell. GAM'!C10+'8.1.3. sz. mell. GAM'!C10</f>
        <v>28946658</v>
      </c>
      <c r="D10" s="781">
        <f>+' 8.1.1. sz. mell. GAM'!D10+'8.1.2. sz. mell. GAM'!D10+'8.1.3. sz. mell. GAM'!D10</f>
        <v>26812918</v>
      </c>
      <c r="E10" s="776">
        <f>+' 8.1.1. sz. mell. GAM'!E10+'8.1.2. sz. mell. GAM'!E10+'8.1.3. sz. mell. GAM'!E10</f>
        <v>30624424</v>
      </c>
    </row>
    <row r="11" spans="1:5" s="493" customFormat="1" ht="12" customHeight="1" x14ac:dyDescent="0.2">
      <c r="A11" s="543" t="s">
        <v>72</v>
      </c>
      <c r="B11" s="320" t="s">
        <v>320</v>
      </c>
      <c r="C11" s="782">
        <f>+' 8.1.1. sz. mell. GAM'!C11+'8.1.2. sz. mell. GAM'!C11+'8.1.3. sz. mell. GAM'!C11</f>
        <v>525000</v>
      </c>
      <c r="D11" s="781">
        <f>+' 8.1.1. sz. mell. GAM'!D11+'8.1.2. sz. mell. GAM'!D11+'8.1.3. sz. mell. GAM'!D11</f>
        <v>525000</v>
      </c>
      <c r="E11" s="639">
        <f>+' 8.1.1. sz. mell. GAM'!E11+'8.1.2. sz. mell. GAM'!E11+'8.1.3. sz. mell. GAM'!E11</f>
        <v>319477</v>
      </c>
    </row>
    <row r="12" spans="1:5" s="493" customFormat="1" ht="12" customHeight="1" x14ac:dyDescent="0.2">
      <c r="A12" s="543" t="s">
        <v>73</v>
      </c>
      <c r="B12" s="320" t="s">
        <v>321</v>
      </c>
      <c r="C12" s="800"/>
      <c r="D12" s="393"/>
      <c r="E12" s="776">
        <f>+' 8.1.1. sz. mell. GAM'!E12+'8.1.2. sz. mell. GAM'!E12+'8.1.3. sz. mell. GAM'!E12</f>
        <v>0</v>
      </c>
    </row>
    <row r="13" spans="1:5" s="493" customFormat="1" ht="12" customHeight="1" x14ac:dyDescent="0.2">
      <c r="A13" s="543" t="s">
        <v>105</v>
      </c>
      <c r="B13" s="320" t="s">
        <v>322</v>
      </c>
      <c r="C13" s="782">
        <f>+' 8.1.1. sz. mell. GAM'!C13+'8.1.2. sz. mell. GAM'!C13+'8.1.3. sz. mell. GAM'!C13</f>
        <v>6851475</v>
      </c>
      <c r="D13" s="781">
        <f>+' 8.1.1. sz. mell. GAM'!D13+'8.1.2. sz. mell. GAM'!D13+'8.1.3. sz. mell. GAM'!D13</f>
        <v>11184167</v>
      </c>
      <c r="E13" s="639">
        <f>+' 8.1.1. sz. mell. GAM'!E13+'8.1.2. sz. mell. GAM'!E13+'8.1.3. sz. mell. GAM'!E13</f>
        <v>14542714</v>
      </c>
    </row>
    <row r="14" spans="1:5" s="493" customFormat="1" ht="12" customHeight="1" x14ac:dyDescent="0.2">
      <c r="A14" s="543" t="s">
        <v>74</v>
      </c>
      <c r="B14" s="320" t="s">
        <v>539</v>
      </c>
      <c r="C14" s="780">
        <f>+' 8.1.1. sz. mell. GAM'!C14+'8.1.2. sz. mell. GAM'!C14+'8.1.3. sz. mell. GAM'!C14</f>
        <v>9071496</v>
      </c>
      <c r="D14" s="781">
        <f>+' 8.1.1. sz. mell. GAM'!D14+'8.1.2. sz. mell. GAM'!D14+'8.1.3. sz. mell. GAM'!D14</f>
        <v>9314836</v>
      </c>
      <c r="E14" s="776">
        <f>+' 8.1.1. sz. mell. GAM'!E14+'8.1.2. sz. mell. GAM'!E14+'8.1.3. sz. mell. GAM'!E14</f>
        <v>11758382</v>
      </c>
    </row>
    <row r="15" spans="1:5" s="520" customFormat="1" ht="12" customHeight="1" x14ac:dyDescent="0.2">
      <c r="A15" s="543" t="s">
        <v>75</v>
      </c>
      <c r="B15" s="319" t="s">
        <v>540</v>
      </c>
      <c r="C15" s="800"/>
      <c r="D15" s="393"/>
      <c r="E15" s="639">
        <f>+' 8.1.1. sz. mell. GAM'!E15+'8.1.2. sz. mell. GAM'!E15+'8.1.3. sz. mell. GAM'!E15</f>
        <v>0</v>
      </c>
    </row>
    <row r="16" spans="1:5" s="520" customFormat="1" ht="12" customHeight="1" x14ac:dyDescent="0.2">
      <c r="A16" s="543" t="s">
        <v>83</v>
      </c>
      <c r="B16" s="320" t="s">
        <v>325</v>
      </c>
      <c r="C16" s="780">
        <f>+' 8.1.1. sz. mell. GAM'!C16+'8.1.2. sz. mell. GAM'!C16+'8.1.3. sz. mell. GAM'!C16</f>
        <v>0</v>
      </c>
      <c r="D16" s="781">
        <f>+' 8.1.1. sz. mell. GAM'!D16+'8.1.2. sz. mell. GAM'!D16+'8.1.3. sz. mell. GAM'!D16</f>
        <v>0</v>
      </c>
      <c r="E16" s="776">
        <f>+' 8.1.1. sz. mell. GAM'!E16+'8.1.2. sz. mell. GAM'!E16+'8.1.3. sz. mell. GAM'!E16</f>
        <v>1</v>
      </c>
    </row>
    <row r="17" spans="1:5" s="493" customFormat="1" ht="12" customHeight="1" x14ac:dyDescent="0.2">
      <c r="A17" s="543" t="s">
        <v>84</v>
      </c>
      <c r="B17" s="320" t="s">
        <v>327</v>
      </c>
      <c r="C17" s="800"/>
      <c r="D17" s="393"/>
      <c r="E17" s="776">
        <f>+' 8.1.1. sz. mell. GAM'!E17+'8.1.2. sz. mell. GAM'!E17+'8.1.3. sz. mell. GAM'!E17</f>
        <v>0</v>
      </c>
    </row>
    <row r="18" spans="1:5" s="520" customFormat="1" ht="12" customHeight="1" thickBot="1" x14ac:dyDescent="0.25">
      <c r="A18" s="791" t="s">
        <v>85</v>
      </c>
      <c r="B18" s="319" t="s">
        <v>329</v>
      </c>
      <c r="C18" s="782">
        <f>+' 8.1.1. sz. mell. GAM'!C18+'8.1.2. sz. mell. GAM'!C18+'8.1.3. sz. mell. GAM'!C18</f>
        <v>0</v>
      </c>
      <c r="D18" s="794">
        <f>+' 8.1.1. sz. mell. GAM'!D18+'8.1.2. sz. mell. GAM'!D18+'8.1.3. sz. mell. GAM'!D18</f>
        <v>10000</v>
      </c>
      <c r="E18" s="639">
        <f>+' 8.1.1. sz. mell. GAM'!E18+'8.1.2. sz. mell. GAM'!E18+'8.1.3. sz. mell. GAM'!E18</f>
        <v>4237</v>
      </c>
    </row>
    <row r="19" spans="1:5" s="520" customFormat="1" ht="12" customHeight="1" thickBot="1" x14ac:dyDescent="0.25">
      <c r="A19" s="467" t="s">
        <v>7</v>
      </c>
      <c r="B19" s="531" t="s">
        <v>541</v>
      </c>
      <c r="C19" s="399">
        <f>SUM(C20:C22)</f>
        <v>2166000</v>
      </c>
      <c r="D19" s="558">
        <f>SUM(D20:D22)</f>
        <v>2574524</v>
      </c>
      <c r="E19" s="537">
        <f>+' 8.1.1. sz. mell. GAM'!E19+'8.1.2. sz. mell. GAM'!E19+'8.1.3. sz. mell. GAM'!E19</f>
        <v>2574524</v>
      </c>
    </row>
    <row r="20" spans="1:5" s="520" customFormat="1" ht="12" customHeight="1" x14ac:dyDescent="0.2">
      <c r="A20" s="543" t="s">
        <v>76</v>
      </c>
      <c r="B20" s="321" t="s">
        <v>300</v>
      </c>
      <c r="C20" s="396"/>
      <c r="D20" s="560"/>
      <c r="E20" s="636">
        <f>+' 8.1.1. sz. mell. GAM'!E20+'8.1.2. sz. mell. GAM'!E20+'8.1.3. sz. mell. GAM'!E20</f>
        <v>0</v>
      </c>
    </row>
    <row r="21" spans="1:5" s="520" customFormat="1" ht="12" customHeight="1" x14ac:dyDescent="0.2">
      <c r="A21" s="543" t="s">
        <v>77</v>
      </c>
      <c r="B21" s="320" t="s">
        <v>542</v>
      </c>
      <c r="C21" s="396"/>
      <c r="D21" s="560"/>
      <c r="E21" s="638">
        <f>+' 8.1.1. sz. mell. GAM'!E21+'8.1.2. sz. mell. GAM'!E21+'8.1.3. sz. mell. GAM'!E21</f>
        <v>0</v>
      </c>
    </row>
    <row r="22" spans="1:5" s="520" customFormat="1" ht="12" customHeight="1" x14ac:dyDescent="0.2">
      <c r="A22" s="543" t="s">
        <v>78</v>
      </c>
      <c r="B22" s="320" t="s">
        <v>543</v>
      </c>
      <c r="C22" s="396">
        <f>+' 8.1.1. sz. mell. GAM'!C22</f>
        <v>2166000</v>
      </c>
      <c r="D22" s="396">
        <f>+' 8.1.1. sz. mell. GAM'!D22</f>
        <v>2574524</v>
      </c>
      <c r="E22" s="396">
        <f>+' 8.1.1. sz. mell. GAM'!E22</f>
        <v>2574524</v>
      </c>
    </row>
    <row r="23" spans="1:5" s="493" customFormat="1" ht="12" customHeight="1" thickBot="1" x14ac:dyDescent="0.25">
      <c r="A23" s="543" t="s">
        <v>79</v>
      </c>
      <c r="B23" s="320" t="s">
        <v>654</v>
      </c>
      <c r="C23" s="396"/>
      <c r="D23" s="560"/>
      <c r="E23" s="637">
        <f>+' 8.1.1. sz. mell. GAM'!E23+'8.1.2. sz. mell. GAM'!E23+'8.1.3. sz. mell. GAM'!E23</f>
        <v>0</v>
      </c>
    </row>
    <row r="24" spans="1:5" s="493" customFormat="1" ht="12" customHeight="1" thickBot="1" x14ac:dyDescent="0.25">
      <c r="A24" s="530" t="s">
        <v>8</v>
      </c>
      <c r="B24" s="340" t="s">
        <v>122</v>
      </c>
      <c r="C24" s="41"/>
      <c r="D24" s="562"/>
      <c r="E24" s="537">
        <f>+' 8.1.1. sz. mell. GAM'!E24+'8.1.2. sz. mell. GAM'!E24+'8.1.3. sz. mell. GAM'!E24</f>
        <v>0</v>
      </c>
    </row>
    <row r="25" spans="1:5" s="493" customFormat="1" ht="12" customHeight="1" thickBot="1" x14ac:dyDescent="0.25">
      <c r="A25" s="530" t="s">
        <v>9</v>
      </c>
      <c r="B25" s="340" t="s">
        <v>544</v>
      </c>
      <c r="C25" s="399">
        <f>+C26+C27</f>
        <v>0</v>
      </c>
      <c r="D25" s="558">
        <f>+D26+D27</f>
        <v>0</v>
      </c>
      <c r="E25" s="537">
        <f>+' 8.1.1. sz. mell. GAM'!E25+'8.1.2. sz. mell. GAM'!E25+'8.1.3. sz. mell. GAM'!E25</f>
        <v>0</v>
      </c>
    </row>
    <row r="26" spans="1:5" s="493" customFormat="1" ht="12" customHeight="1" x14ac:dyDescent="0.2">
      <c r="A26" s="544" t="s">
        <v>313</v>
      </c>
      <c r="B26" s="545" t="s">
        <v>542</v>
      </c>
      <c r="C26" s="97"/>
      <c r="D26" s="551"/>
      <c r="E26" s="636">
        <f>+' 8.1.1. sz. mell. GAM'!E26+'8.1.2. sz. mell. GAM'!E26+'8.1.3. sz. mell. GAM'!E26</f>
        <v>0</v>
      </c>
    </row>
    <row r="27" spans="1:5" s="493" customFormat="1" ht="12" customHeight="1" x14ac:dyDescent="0.2">
      <c r="A27" s="544" t="s">
        <v>314</v>
      </c>
      <c r="B27" s="546" t="s">
        <v>545</v>
      </c>
      <c r="C27" s="400"/>
      <c r="D27" s="563"/>
      <c r="E27" s="638">
        <f>+' 8.1.1. sz. mell. GAM'!E27+'8.1.2. sz. mell. GAM'!E27+'8.1.3. sz. mell. GAM'!E27</f>
        <v>0</v>
      </c>
    </row>
    <row r="28" spans="1:5" s="493" customFormat="1" ht="12" customHeight="1" thickBot="1" x14ac:dyDescent="0.25">
      <c r="A28" s="543" t="s">
        <v>315</v>
      </c>
      <c r="B28" s="547" t="s">
        <v>655</v>
      </c>
      <c r="C28" s="527"/>
      <c r="D28" s="564"/>
      <c r="E28" s="637">
        <f>+' 8.1.1. sz. mell. GAM'!E28+'8.1.2. sz. mell. GAM'!E28+'8.1.3. sz. mell. GAM'!E28</f>
        <v>0</v>
      </c>
    </row>
    <row r="29" spans="1:5" s="493" customFormat="1" ht="12" customHeight="1" thickBot="1" x14ac:dyDescent="0.25">
      <c r="A29" s="530" t="s">
        <v>10</v>
      </c>
      <c r="B29" s="340" t="s">
        <v>546</v>
      </c>
      <c r="C29" s="399">
        <f>+C30+C31+C32</f>
        <v>0</v>
      </c>
      <c r="D29" s="558">
        <f>+D30+D31+D32</f>
        <v>0</v>
      </c>
      <c r="E29" s="537">
        <f>+' 8.1.1. sz. mell. GAM'!E29+'8.1.2. sz. mell. GAM'!E29+'8.1.3. sz. mell. GAM'!E29</f>
        <v>0</v>
      </c>
    </row>
    <row r="30" spans="1:5" s="493" customFormat="1" ht="12" customHeight="1" x14ac:dyDescent="0.2">
      <c r="A30" s="544" t="s">
        <v>63</v>
      </c>
      <c r="B30" s="545" t="s">
        <v>331</v>
      </c>
      <c r="C30" s="97"/>
      <c r="D30" s="551"/>
      <c r="E30" s="636">
        <f>+' 8.1.1. sz. mell. GAM'!E30+'8.1.2. sz. mell. GAM'!E30+'8.1.3. sz. mell. GAM'!E30</f>
        <v>0</v>
      </c>
    </row>
    <row r="31" spans="1:5" s="493" customFormat="1" ht="12" customHeight="1" x14ac:dyDescent="0.2">
      <c r="A31" s="544" t="s">
        <v>64</v>
      </c>
      <c r="B31" s="546" t="s">
        <v>332</v>
      </c>
      <c r="C31" s="393"/>
      <c r="D31" s="393"/>
      <c r="E31" s="776">
        <f>+' 8.1.1. sz. mell. GAM'!E31+'8.1.2. sz. mell. GAM'!E31+'8.1.3. sz. mell. GAM'!E31</f>
        <v>0</v>
      </c>
    </row>
    <row r="32" spans="1:5" s="493" customFormat="1" ht="12" customHeight="1" thickBot="1" x14ac:dyDescent="0.25">
      <c r="A32" s="791" t="s">
        <v>65</v>
      </c>
      <c r="B32" s="792" t="s">
        <v>334</v>
      </c>
      <c r="C32" s="793">
        <f>+' 8.1.1. sz. mell. GAM'!C32+'8.1.2. sz. mell. GAM'!C32+'8.1.3. sz. mell. GAM'!C32</f>
        <v>0</v>
      </c>
      <c r="D32" s="793">
        <f>+' 8.1.1. sz. mell. GAM'!D32+'8.1.2. sz. mell. GAM'!D32+'8.1.3. sz. mell. GAM'!D32</f>
        <v>0</v>
      </c>
      <c r="E32" s="639">
        <f>+' 8.1.1. sz. mell. GAM'!E32+'8.1.2. sz. mell. GAM'!E32+'8.1.3. sz. mell. GAM'!E32</f>
        <v>0</v>
      </c>
    </row>
    <row r="33" spans="1:5" s="493" customFormat="1" ht="12" customHeight="1" thickBot="1" x14ac:dyDescent="0.25">
      <c r="A33" s="530" t="s">
        <v>11</v>
      </c>
      <c r="B33" s="340" t="s">
        <v>459</v>
      </c>
      <c r="C33" s="41"/>
      <c r="D33" s="562"/>
      <c r="E33" s="537">
        <f>+' 8.1.1. sz. mell. GAM'!E33+'8.1.2. sz. mell. GAM'!E33+'8.1.3. sz. mell. GAM'!E33</f>
        <v>0</v>
      </c>
    </row>
    <row r="34" spans="1:5" s="493" customFormat="1" ht="12" customHeight="1" thickBot="1" x14ac:dyDescent="0.25">
      <c r="A34" s="530" t="s">
        <v>12</v>
      </c>
      <c r="B34" s="340" t="s">
        <v>547</v>
      </c>
      <c r="C34" s="41"/>
      <c r="D34" s="562"/>
      <c r="E34" s="537">
        <f>+' 8.1.1. sz. mell. GAM'!E34+'8.1.2. sz. mell. GAM'!E34+'8.1.3. sz. mell. GAM'!E34</f>
        <v>0</v>
      </c>
    </row>
    <row r="35" spans="1:5" s="493" customFormat="1" ht="12" customHeight="1" thickBot="1" x14ac:dyDescent="0.25">
      <c r="A35" s="467" t="s">
        <v>13</v>
      </c>
      <c r="B35" s="340" t="s">
        <v>548</v>
      </c>
      <c r="C35" s="399">
        <f>+C8+C19+C24+C25+C29+C33+C34</f>
        <v>47560629</v>
      </c>
      <c r="D35" s="558">
        <f>+D8+D19+D24+D25+D29+D33+D34</f>
        <v>52921445</v>
      </c>
      <c r="E35" s="537">
        <f>+' 8.1.1. sz. mell. GAM'!E35+'8.1.2. sz. mell. GAM'!E35+'8.1.3. sz. mell. GAM'!E35</f>
        <v>62101202</v>
      </c>
    </row>
    <row r="36" spans="1:5" s="520" customFormat="1" ht="12" customHeight="1" thickBot="1" x14ac:dyDescent="0.25">
      <c r="A36" s="804" t="s">
        <v>14</v>
      </c>
      <c r="B36" s="803" t="s">
        <v>549</v>
      </c>
      <c r="C36" s="777">
        <f>+C37+C38+C39</f>
        <v>193662644</v>
      </c>
      <c r="D36" s="798">
        <f>+D37+D38+D39</f>
        <v>196228729</v>
      </c>
      <c r="E36" s="636">
        <f>+' 8.1.1. sz. mell. GAM'!E36+'8.1.2. sz. mell. GAM'!E36+'8.1.3. sz. mell. GAM'!E36</f>
        <v>153320259</v>
      </c>
    </row>
    <row r="37" spans="1:5" s="520" customFormat="1" ht="15" customHeight="1" x14ac:dyDescent="0.2">
      <c r="A37" s="542" t="s">
        <v>550</v>
      </c>
      <c r="B37" s="796" t="s">
        <v>163</v>
      </c>
      <c r="C37" s="774">
        <f>+' 8.1.1. sz. mell. GAM'!C37+'8.1.2. sz. mell. GAM'!C37+'8.1.3. sz. mell. GAM'!C37</f>
        <v>0</v>
      </c>
      <c r="D37" s="805">
        <f>+' 8.1.1. sz. mell. GAM'!D37+'8.1.2. sz. mell. GAM'!D37+'8.1.3. sz. mell. GAM'!D37</f>
        <v>1720685</v>
      </c>
      <c r="E37" s="636">
        <f>+' 8.1.1. sz. mell. GAM'!E37+'8.1.2. sz. mell. GAM'!E37+'8.1.3. sz. mell. GAM'!E37</f>
        <v>1720685</v>
      </c>
    </row>
    <row r="38" spans="1:5" s="520" customFormat="1" ht="15" customHeight="1" x14ac:dyDescent="0.2">
      <c r="A38" s="544" t="s">
        <v>551</v>
      </c>
      <c r="B38" s="546" t="s">
        <v>2</v>
      </c>
      <c r="C38" s="775">
        <f>+' 8.1.1. sz. mell. GAM'!C38+'8.1.2. sz. mell. GAM'!C38+'8.1.3. sz. mell. GAM'!C38</f>
        <v>0</v>
      </c>
      <c r="D38" s="778">
        <f>+' 8.1.1. sz. mell. GAM'!D38+'8.1.2. sz. mell. GAM'!D38+'8.1.3. sz. mell. GAM'!D38</f>
        <v>0</v>
      </c>
      <c r="E38" s="776">
        <f>+' 8.1.1. sz. mell. GAM'!E38+'8.1.2. sz. mell. GAM'!E38+'8.1.3. sz. mell. GAM'!E38</f>
        <v>0</v>
      </c>
    </row>
    <row r="39" spans="1:5" ht="13.5" thickBot="1" x14ac:dyDescent="0.25">
      <c r="A39" s="787" t="s">
        <v>552</v>
      </c>
      <c r="B39" s="529" t="s">
        <v>553</v>
      </c>
      <c r="C39" s="801">
        <f>+' 8.1.1. sz. mell. GAM'!C39+'8.1.2. sz. mell. GAM'!C39+'8.1.3. sz. mell. GAM'!C39</f>
        <v>193662644</v>
      </c>
      <c r="D39" s="799">
        <f>+' 8.1.1. sz. mell. GAM'!D39+'8.1.2. sz. mell. GAM'!D39+'8.1.3. sz. mell. GAM'!D39</f>
        <v>194508044</v>
      </c>
      <c r="E39" s="637">
        <f>+' 8.1.1. sz. mell. GAM'!E39+'8.1.2. sz. mell. GAM'!E39+'8.1.3. sz. mell. GAM'!E39</f>
        <v>151599574</v>
      </c>
    </row>
    <row r="40" spans="1:5" s="519" customFormat="1" ht="16.5" customHeight="1" thickBot="1" x14ac:dyDescent="0.25">
      <c r="A40" s="514" t="s">
        <v>15</v>
      </c>
      <c r="B40" s="795" t="s">
        <v>554</v>
      </c>
      <c r="C40" s="789">
        <f>+C35+C36</f>
        <v>241223273</v>
      </c>
      <c r="D40" s="790">
        <f>+D35+D36</f>
        <v>249150174</v>
      </c>
      <c r="E40" s="637">
        <f>+' 8.1.1. sz. mell. GAM'!E40+'8.1.2. sz. mell. GAM'!E40+'8.1.3. sz. mell. GAM'!E40</f>
        <v>215421461</v>
      </c>
    </row>
    <row r="41" spans="1:5" s="295" customFormat="1" ht="12" customHeight="1" x14ac:dyDescent="0.2">
      <c r="A41" s="475"/>
      <c r="B41" s="476"/>
      <c r="C41" s="491"/>
      <c r="D41" s="491"/>
      <c r="E41" s="491"/>
    </row>
    <row r="42" spans="1:5" ht="12" customHeight="1" thickBot="1" x14ac:dyDescent="0.25">
      <c r="A42" s="477"/>
      <c r="B42" s="478"/>
      <c r="C42" s="492"/>
      <c r="D42" s="492"/>
      <c r="E42" s="492"/>
    </row>
    <row r="43" spans="1:5" ht="12" customHeight="1" thickBot="1" x14ac:dyDescent="0.25">
      <c r="A43" s="1010" t="s">
        <v>42</v>
      </c>
      <c r="B43" s="1011"/>
      <c r="C43" s="1011"/>
      <c r="D43" s="1011"/>
      <c r="E43" s="1012"/>
    </row>
    <row r="44" spans="1:5" ht="12" customHeight="1" thickBot="1" x14ac:dyDescent="0.25">
      <c r="A44" s="802" t="s">
        <v>6</v>
      </c>
      <c r="B44" s="803" t="s">
        <v>555</v>
      </c>
      <c r="C44" s="777">
        <f>SUM(C45:C49)</f>
        <v>240723273</v>
      </c>
      <c r="D44" s="777">
        <f>SUM(D45:D49)</f>
        <v>245982250</v>
      </c>
      <c r="E44" s="636">
        <f>+' 8.1.1. sz. mell. GAM'!E44+'8.1.2. sz. mell. GAM'!E44+'8.1.3. sz. mell. GAM'!E44</f>
        <v>212794842</v>
      </c>
    </row>
    <row r="45" spans="1:5" ht="12" customHeight="1" x14ac:dyDescent="0.2">
      <c r="A45" s="542" t="s">
        <v>70</v>
      </c>
      <c r="B45" s="322" t="s">
        <v>36</v>
      </c>
      <c r="C45" s="779">
        <f>+' 8.1.1. sz. mell. GAM'!C45+'8.1.2. sz. mell. GAM'!C45+'8.1.3. sz. mell. GAM'!C45</f>
        <v>92818750</v>
      </c>
      <c r="D45" s="784">
        <f>+' 8.1.1. sz. mell. GAM'!D45+'8.1.2. sz. mell. GAM'!D45+'8.1.3. sz. mell. GAM'!D45</f>
        <v>93828750</v>
      </c>
      <c r="E45" s="636">
        <f>+' 8.1.1. sz. mell. GAM'!E45+'8.1.2. sz. mell. GAM'!E45+'8.1.3. sz. mell. GAM'!E45</f>
        <v>90686218</v>
      </c>
    </row>
    <row r="46" spans="1:5" ht="12" customHeight="1" x14ac:dyDescent="0.2">
      <c r="A46" s="543" t="s">
        <v>71</v>
      </c>
      <c r="B46" s="320" t="s">
        <v>131</v>
      </c>
      <c r="C46" s="780">
        <f>+' 8.1.1. sz. mell. GAM'!C46+'8.1.2. sz. mell. GAM'!C46+'8.1.3. sz. mell. GAM'!C46</f>
        <v>17751550</v>
      </c>
      <c r="D46" s="781">
        <f>+' 8.1.1. sz. mell. GAM'!D46+'8.1.2. sz. mell. GAM'!D46+'8.1.3. sz. mell. GAM'!D46</f>
        <v>18164730</v>
      </c>
      <c r="E46" s="776">
        <f>+' 8.1.1. sz. mell. GAM'!E46+'8.1.2. sz. mell. GAM'!E46+'8.1.3. sz. mell. GAM'!E46</f>
        <v>17921825</v>
      </c>
    </row>
    <row r="47" spans="1:5" ht="12" customHeight="1" x14ac:dyDescent="0.2">
      <c r="A47" s="543" t="s">
        <v>72</v>
      </c>
      <c r="B47" s="320" t="s">
        <v>98</v>
      </c>
      <c r="C47" s="780">
        <f>+' 8.1.1. sz. mell. GAM'!C47+'8.1.2. sz. mell. GAM'!C47+'8.1.3. sz. mell. GAM'!C47</f>
        <v>130152973</v>
      </c>
      <c r="D47" s="781">
        <f>+' 8.1.1. sz. mell. GAM'!D47+'8.1.2. sz. mell. GAM'!D47+'8.1.3. sz. mell. GAM'!D47</f>
        <v>133988770</v>
      </c>
      <c r="E47" s="776">
        <f>+' 8.1.1. sz. mell. GAM'!E47+'8.1.2. sz. mell. GAM'!E47+'8.1.3. sz. mell. GAM'!E47</f>
        <v>104186799</v>
      </c>
    </row>
    <row r="48" spans="1:5" s="295" customFormat="1" ht="12" customHeight="1" x14ac:dyDescent="0.2">
      <c r="A48" s="543" t="s">
        <v>73</v>
      </c>
      <c r="B48" s="320" t="s">
        <v>132</v>
      </c>
      <c r="C48" s="800"/>
      <c r="D48" s="393"/>
      <c r="E48" s="776">
        <f>+' 8.1.1. sz. mell. GAM'!E48+'8.1.2. sz. mell. GAM'!E48+'8.1.3. sz. mell. GAM'!E48</f>
        <v>0</v>
      </c>
    </row>
    <row r="49" spans="1:5" ht="12" customHeight="1" thickBot="1" x14ac:dyDescent="0.25">
      <c r="A49" s="787" t="s">
        <v>105</v>
      </c>
      <c r="B49" s="788" t="s">
        <v>133</v>
      </c>
      <c r="C49" s="801">
        <f>+' 8.1.1. sz. mell. GAM'!C49+'8.1.2. sz. mell. GAM'!C49+'8.1.3. sz. mell. GAM'!C49</f>
        <v>0</v>
      </c>
      <c r="D49" s="799">
        <f>+' 8.1.1. sz. mell. GAM'!D49+'8.1.2. sz. mell. GAM'!D49+'8.1.3. sz. mell. GAM'!D49</f>
        <v>0</v>
      </c>
      <c r="E49" s="637">
        <f>+' 8.1.1. sz. mell. GAM'!E49+'8.1.2. sz. mell. GAM'!E49+'8.1.3. sz. mell. GAM'!E49</f>
        <v>0</v>
      </c>
    </row>
    <row r="50" spans="1:5" ht="12" customHeight="1" thickBot="1" x14ac:dyDescent="0.25">
      <c r="A50" s="530" t="s">
        <v>7</v>
      </c>
      <c r="B50" s="340" t="s">
        <v>556</v>
      </c>
      <c r="C50" s="399">
        <f>SUM(C51:C53)</f>
        <v>500000</v>
      </c>
      <c r="D50" s="399">
        <f>SUM(D51:D53)</f>
        <v>3167924</v>
      </c>
      <c r="E50" s="537">
        <f>+' 8.1.1. sz. mell. GAM'!E50+'8.1.2. sz. mell. GAM'!E50+'8.1.3. sz. mell. GAM'!E50</f>
        <v>2523169</v>
      </c>
    </row>
    <row r="51" spans="1:5" ht="12" customHeight="1" x14ac:dyDescent="0.2">
      <c r="A51" s="544" t="s">
        <v>76</v>
      </c>
      <c r="B51" s="321" t="s">
        <v>153</v>
      </c>
      <c r="C51" s="782">
        <f>+' 8.1.1. sz. mell. GAM'!C51+'8.1.2. sz. mell. GAM'!C51+'8.1.3. sz. mell. GAM'!C51</f>
        <v>500000</v>
      </c>
      <c r="D51" s="783">
        <f>+' 8.1.1. sz. mell. GAM'!D51+'8.1.2. sz. mell. GAM'!D51+'8.1.3. sz. mell. GAM'!D51</f>
        <v>1897924</v>
      </c>
      <c r="E51" s="639">
        <f>+' 8.1.1. sz. mell. GAM'!E51+'8.1.2. sz. mell. GAM'!E51+'8.1.3. sz. mell. GAM'!E51</f>
        <v>1776927</v>
      </c>
    </row>
    <row r="52" spans="1:5" ht="12" customHeight="1" x14ac:dyDescent="0.2">
      <c r="A52" s="543" t="s">
        <v>77</v>
      </c>
      <c r="B52" s="320" t="s">
        <v>135</v>
      </c>
      <c r="C52" s="780">
        <f>+' 8.1.1. sz. mell. GAM'!C52+'8.1.2. sz. mell. GAM'!C52+'8.1.3. sz. mell. GAM'!C52</f>
        <v>0</v>
      </c>
      <c r="D52" s="781">
        <f>+' 8.1.1. sz. mell. GAM'!D52+'8.1.2. sz. mell. GAM'!D52+'8.1.3. sz. mell. GAM'!D52</f>
        <v>1270000</v>
      </c>
      <c r="E52" s="776">
        <f>+' 8.1.1. sz. mell. GAM'!E52+'8.1.2. sz. mell. GAM'!E52+'8.1.3. sz. mell. GAM'!E52</f>
        <v>746242</v>
      </c>
    </row>
    <row r="53" spans="1:5" ht="15" customHeight="1" x14ac:dyDescent="0.2">
      <c r="A53" s="543" t="s">
        <v>78</v>
      </c>
      <c r="B53" s="320" t="s">
        <v>43</v>
      </c>
      <c r="C53" s="393"/>
      <c r="D53" s="393"/>
      <c r="E53" s="638">
        <f>+' 8.1.1. sz. mell. GAM'!E53+'8.1.2. sz. mell. GAM'!E53+'8.1.3. sz. mell. GAM'!E53</f>
        <v>0</v>
      </c>
    </row>
    <row r="54" spans="1:5" ht="13.5" thickBot="1" x14ac:dyDescent="0.25">
      <c r="A54" s="543" t="s">
        <v>79</v>
      </c>
      <c r="B54" s="320" t="s">
        <v>656</v>
      </c>
      <c r="C54" s="393"/>
      <c r="D54" s="393"/>
      <c r="E54" s="637">
        <f>+' 8.1.1. sz. mell. GAM'!E54+'8.1.2. sz. mell. GAM'!E54+'8.1.3. sz. mell. GAM'!E54</f>
        <v>0</v>
      </c>
    </row>
    <row r="55" spans="1:5" ht="15" customHeight="1" thickBot="1" x14ac:dyDescent="0.25">
      <c r="A55" s="530" t="s">
        <v>8</v>
      </c>
      <c r="B55" s="534" t="s">
        <v>557</v>
      </c>
      <c r="C55" s="103">
        <f>+C44+C50</f>
        <v>241223273</v>
      </c>
      <c r="D55" s="103">
        <f>+D44+D50</f>
        <v>249150174</v>
      </c>
      <c r="E55" s="537">
        <f>+' 8.1.1. sz. mell. GAM'!E55+'8.1.2. sz. mell. GAM'!E55+'8.1.3. sz. mell. GAM'!E55</f>
        <v>215318011</v>
      </c>
    </row>
    <row r="56" spans="1:5" ht="13.5" thickBot="1" x14ac:dyDescent="0.25">
      <c r="C56" s="539"/>
      <c r="D56" s="539"/>
      <c r="E56" s="539"/>
    </row>
    <row r="57" spans="1:5" ht="13.5" thickBot="1" x14ac:dyDescent="0.25">
      <c r="A57" s="624" t="s">
        <v>706</v>
      </c>
      <c r="B57" s="625"/>
      <c r="C57" s="107"/>
      <c r="D57" s="107"/>
      <c r="E57" s="528">
        <f>+' 8.1.1. sz. mell. GAM'!E57+'8.1.2. sz. mell. GAM'!E57+'8.1.3. sz. mell. GAM'!E57</f>
        <v>59</v>
      </c>
    </row>
    <row r="58" spans="1:5" ht="13.5" thickBot="1" x14ac:dyDescent="0.25">
      <c r="A58" s="626" t="s">
        <v>705</v>
      </c>
      <c r="B58" s="627"/>
      <c r="C58" s="107"/>
      <c r="D58" s="107"/>
      <c r="E58" s="528">
        <f>+' 8.1.1. sz. mell. GAM'!E58+'8.1.2. sz. mell. GAM'!E58+'8.1.3. sz. mell. GAM'!E58</f>
        <v>0</v>
      </c>
    </row>
  </sheetData>
  <sheetProtection formatCells="0"/>
  <mergeCells count="4">
    <mergeCell ref="A7:E7"/>
    <mergeCell ref="A43:E43"/>
    <mergeCell ref="B2:D2"/>
    <mergeCell ref="B3:D3"/>
  </mergeCells>
  <phoneticPr fontId="27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8"/>
  <sheetViews>
    <sheetView zoomScaleNormal="100" zoomScaleSheetLayoutView="145" workbookViewId="0">
      <selection activeCell="E3" sqref="E3"/>
    </sheetView>
  </sheetViews>
  <sheetFormatPr defaultColWidth="9.33203125" defaultRowHeight="12.75" x14ac:dyDescent="0.2"/>
  <cols>
    <col min="1" max="1" width="18.6640625" style="535" customWidth="1"/>
    <col min="2" max="2" width="62" style="32" customWidth="1"/>
    <col min="3" max="5" width="15.83203125" style="32" customWidth="1"/>
    <col min="6" max="16384" width="9.33203125" style="32"/>
  </cols>
  <sheetData>
    <row r="1" spans="1:5" s="470" customFormat="1" ht="21" customHeight="1" thickBot="1" x14ac:dyDescent="0.25">
      <c r="A1" s="469"/>
      <c r="B1" s="471"/>
      <c r="C1" s="516"/>
      <c r="D1" s="516"/>
      <c r="E1" s="607" t="s">
        <v>929</v>
      </c>
    </row>
    <row r="2" spans="1:5" s="517" customFormat="1" ht="25.5" customHeight="1" x14ac:dyDescent="0.2">
      <c r="A2" s="497" t="s">
        <v>145</v>
      </c>
      <c r="B2" s="1016" t="s">
        <v>709</v>
      </c>
      <c r="C2" s="1017"/>
      <c r="D2" s="1018"/>
      <c r="E2" s="540" t="s">
        <v>47</v>
      </c>
    </row>
    <row r="3" spans="1:5" s="517" customFormat="1" ht="24.75" thickBot="1" x14ac:dyDescent="0.25">
      <c r="A3" s="515" t="s">
        <v>144</v>
      </c>
      <c r="B3" s="1019" t="s">
        <v>852</v>
      </c>
      <c r="C3" s="1022"/>
      <c r="D3" s="1023"/>
      <c r="E3" s="541" t="s">
        <v>46</v>
      </c>
    </row>
    <row r="4" spans="1:5" s="518" customFormat="1" ht="15.95" customHeight="1" thickBot="1" x14ac:dyDescent="0.3">
      <c r="A4" s="472"/>
      <c r="B4" s="472"/>
      <c r="C4" s="473"/>
      <c r="D4" s="473"/>
      <c r="E4" s="473" t="s">
        <v>723</v>
      </c>
    </row>
    <row r="5" spans="1:5" ht="24.75" thickBot="1" x14ac:dyDescent="0.25">
      <c r="A5" s="305" t="s">
        <v>146</v>
      </c>
      <c r="B5" s="306" t="s">
        <v>704</v>
      </c>
      <c r="C5" s="91" t="s">
        <v>176</v>
      </c>
      <c r="D5" s="91" t="s">
        <v>181</v>
      </c>
      <c r="E5" s="474" t="s">
        <v>182</v>
      </c>
    </row>
    <row r="6" spans="1:5" s="519" customFormat="1" ht="12.95" customHeight="1" thickBot="1" x14ac:dyDescent="0.25">
      <c r="A6" s="467" t="s">
        <v>399</v>
      </c>
      <c r="B6" s="468" t="s">
        <v>400</v>
      </c>
      <c r="C6" s="468" t="s">
        <v>401</v>
      </c>
      <c r="D6" s="106" t="s">
        <v>402</v>
      </c>
      <c r="E6" s="104" t="s">
        <v>403</v>
      </c>
    </row>
    <row r="7" spans="1:5" s="519" customFormat="1" ht="15.95" customHeight="1" thickBot="1" x14ac:dyDescent="0.25">
      <c r="A7" s="1010" t="s">
        <v>41</v>
      </c>
      <c r="B7" s="1011"/>
      <c r="C7" s="1011"/>
      <c r="D7" s="1011"/>
      <c r="E7" s="1012"/>
    </row>
    <row r="8" spans="1:5" s="493" customFormat="1" ht="12" customHeight="1" thickBot="1" x14ac:dyDescent="0.25">
      <c r="A8" s="467" t="s">
        <v>6</v>
      </c>
      <c r="B8" s="531" t="s">
        <v>538</v>
      </c>
      <c r="C8" s="399">
        <f>SUM(C9:C18)</f>
        <v>16506373</v>
      </c>
      <c r="D8" s="558">
        <f>SUM(D9:D18)</f>
        <v>21458665</v>
      </c>
      <c r="E8" s="537">
        <f>SUM(E9:E18)</f>
        <v>34635122</v>
      </c>
    </row>
    <row r="9" spans="1:5" s="493" customFormat="1" ht="12" customHeight="1" x14ac:dyDescent="0.2">
      <c r="A9" s="542" t="s">
        <v>70</v>
      </c>
      <c r="B9" s="322" t="s">
        <v>318</v>
      </c>
      <c r="C9" s="100"/>
      <c r="D9" s="559"/>
      <c r="E9" s="526"/>
    </row>
    <row r="10" spans="1:5" s="493" customFormat="1" ht="12" customHeight="1" x14ac:dyDescent="0.2">
      <c r="A10" s="543" t="s">
        <v>71</v>
      </c>
      <c r="B10" s="320" t="s">
        <v>319</v>
      </c>
      <c r="C10" s="396">
        <v>6200000</v>
      </c>
      <c r="D10" s="560">
        <v>6566260</v>
      </c>
      <c r="E10" s="109">
        <v>12906946</v>
      </c>
    </row>
    <row r="11" spans="1:5" s="493" customFormat="1" ht="12" customHeight="1" x14ac:dyDescent="0.2">
      <c r="A11" s="543" t="s">
        <v>72</v>
      </c>
      <c r="B11" s="320" t="s">
        <v>320</v>
      </c>
      <c r="C11" s="396">
        <v>525000</v>
      </c>
      <c r="D11" s="560">
        <v>525000</v>
      </c>
      <c r="E11" s="109">
        <v>319477</v>
      </c>
    </row>
    <row r="12" spans="1:5" s="493" customFormat="1" ht="12" customHeight="1" x14ac:dyDescent="0.2">
      <c r="A12" s="543" t="s">
        <v>73</v>
      </c>
      <c r="B12" s="320" t="s">
        <v>321</v>
      </c>
      <c r="C12" s="396"/>
      <c r="D12" s="560"/>
      <c r="E12" s="109"/>
    </row>
    <row r="13" spans="1:5" s="493" customFormat="1" ht="12" customHeight="1" x14ac:dyDescent="0.2">
      <c r="A13" s="543" t="s">
        <v>105</v>
      </c>
      <c r="B13" s="320" t="s">
        <v>322</v>
      </c>
      <c r="C13" s="396">
        <v>6851475</v>
      </c>
      <c r="D13" s="560">
        <v>11184167</v>
      </c>
      <c r="E13" s="109">
        <v>14542714</v>
      </c>
    </row>
    <row r="14" spans="1:5" s="493" customFormat="1" ht="12" customHeight="1" x14ac:dyDescent="0.2">
      <c r="A14" s="543" t="s">
        <v>74</v>
      </c>
      <c r="B14" s="320" t="s">
        <v>539</v>
      </c>
      <c r="C14" s="396">
        <v>2929898</v>
      </c>
      <c r="D14" s="560">
        <v>3173238</v>
      </c>
      <c r="E14" s="109">
        <v>6861747</v>
      </c>
    </row>
    <row r="15" spans="1:5" s="520" customFormat="1" ht="12" customHeight="1" x14ac:dyDescent="0.2">
      <c r="A15" s="543" t="s">
        <v>75</v>
      </c>
      <c r="B15" s="319" t="s">
        <v>540</v>
      </c>
      <c r="C15" s="396"/>
      <c r="D15" s="560"/>
      <c r="E15" s="109"/>
    </row>
    <row r="16" spans="1:5" s="520" customFormat="1" ht="12" customHeight="1" x14ac:dyDescent="0.2">
      <c r="A16" s="543" t="s">
        <v>83</v>
      </c>
      <c r="B16" s="320" t="s">
        <v>325</v>
      </c>
      <c r="C16" s="101"/>
      <c r="D16" s="561"/>
      <c r="E16" s="525">
        <v>1</v>
      </c>
    </row>
    <row r="17" spans="1:5" s="493" customFormat="1" ht="12" customHeight="1" x14ac:dyDescent="0.2">
      <c r="A17" s="543" t="s">
        <v>84</v>
      </c>
      <c r="B17" s="320" t="s">
        <v>327</v>
      </c>
      <c r="C17" s="396"/>
      <c r="D17" s="560"/>
      <c r="E17" s="109"/>
    </row>
    <row r="18" spans="1:5" s="520" customFormat="1" ht="12" customHeight="1" thickBot="1" x14ac:dyDescent="0.25">
      <c r="A18" s="543" t="s">
        <v>85</v>
      </c>
      <c r="B18" s="319" t="s">
        <v>329</v>
      </c>
      <c r="C18" s="398"/>
      <c r="D18" s="110">
        <v>10000</v>
      </c>
      <c r="E18" s="521">
        <v>4237</v>
      </c>
    </row>
    <row r="19" spans="1:5" s="520" customFormat="1" ht="12" customHeight="1" thickBot="1" x14ac:dyDescent="0.25">
      <c r="A19" s="467" t="s">
        <v>7</v>
      </c>
      <c r="B19" s="531" t="s">
        <v>541</v>
      </c>
      <c r="C19" s="399">
        <f>SUM(C20:C22)</f>
        <v>2166000</v>
      </c>
      <c r="D19" s="558">
        <f>SUM(D20:D22)</f>
        <v>2574524</v>
      </c>
      <c r="E19" s="537">
        <f>SUM(E20:E22)</f>
        <v>2574524</v>
      </c>
    </row>
    <row r="20" spans="1:5" s="520" customFormat="1" ht="12" customHeight="1" x14ac:dyDescent="0.2">
      <c r="A20" s="543" t="s">
        <v>76</v>
      </c>
      <c r="B20" s="321" t="s">
        <v>300</v>
      </c>
      <c r="C20" s="396"/>
      <c r="D20" s="560"/>
      <c r="E20" s="109"/>
    </row>
    <row r="21" spans="1:5" s="520" customFormat="1" ht="12" customHeight="1" x14ac:dyDescent="0.2">
      <c r="A21" s="543" t="s">
        <v>77</v>
      </c>
      <c r="B21" s="320" t="s">
        <v>542</v>
      </c>
      <c r="C21" s="396"/>
      <c r="D21" s="560"/>
      <c r="E21" s="109"/>
    </row>
    <row r="22" spans="1:5" s="520" customFormat="1" ht="12" customHeight="1" x14ac:dyDescent="0.2">
      <c r="A22" s="543" t="s">
        <v>78</v>
      </c>
      <c r="B22" s="320" t="s">
        <v>543</v>
      </c>
      <c r="C22" s="396">
        <v>2166000</v>
      </c>
      <c r="D22" s="560">
        <v>2574524</v>
      </c>
      <c r="E22" s="109">
        <v>2574524</v>
      </c>
    </row>
    <row r="23" spans="1:5" s="493" customFormat="1" ht="12" customHeight="1" thickBot="1" x14ac:dyDescent="0.25">
      <c r="A23" s="543" t="s">
        <v>79</v>
      </c>
      <c r="B23" s="320" t="s">
        <v>654</v>
      </c>
      <c r="C23" s="396"/>
      <c r="D23" s="560"/>
      <c r="E23" s="109"/>
    </row>
    <row r="24" spans="1:5" s="493" customFormat="1" ht="12" customHeight="1" thickBot="1" x14ac:dyDescent="0.25">
      <c r="A24" s="530" t="s">
        <v>8</v>
      </c>
      <c r="B24" s="340" t="s">
        <v>122</v>
      </c>
      <c r="C24" s="41"/>
      <c r="D24" s="562"/>
      <c r="E24" s="536"/>
    </row>
    <row r="25" spans="1:5" s="493" customFormat="1" ht="12" customHeight="1" thickBot="1" x14ac:dyDescent="0.25">
      <c r="A25" s="530" t="s">
        <v>9</v>
      </c>
      <c r="B25" s="340" t="s">
        <v>544</v>
      </c>
      <c r="C25" s="399">
        <f>+C26+C27</f>
        <v>0</v>
      </c>
      <c r="D25" s="558">
        <f>+D26+D27</f>
        <v>0</v>
      </c>
      <c r="E25" s="537">
        <f>+E26+E27</f>
        <v>0</v>
      </c>
    </row>
    <row r="26" spans="1:5" s="493" customFormat="1" ht="12" customHeight="1" x14ac:dyDescent="0.2">
      <c r="A26" s="544" t="s">
        <v>313</v>
      </c>
      <c r="B26" s="545" t="s">
        <v>542</v>
      </c>
      <c r="C26" s="97"/>
      <c r="D26" s="551"/>
      <c r="E26" s="524"/>
    </row>
    <row r="27" spans="1:5" s="493" customFormat="1" ht="12" customHeight="1" x14ac:dyDescent="0.2">
      <c r="A27" s="544" t="s">
        <v>314</v>
      </c>
      <c r="B27" s="546" t="s">
        <v>545</v>
      </c>
      <c r="C27" s="400"/>
      <c r="D27" s="563"/>
      <c r="E27" s="523"/>
    </row>
    <row r="28" spans="1:5" s="493" customFormat="1" ht="12" customHeight="1" thickBot="1" x14ac:dyDescent="0.25">
      <c r="A28" s="543" t="s">
        <v>315</v>
      </c>
      <c r="B28" s="547" t="s">
        <v>655</v>
      </c>
      <c r="C28" s="527"/>
      <c r="D28" s="564"/>
      <c r="E28" s="522"/>
    </row>
    <row r="29" spans="1:5" s="493" customFormat="1" ht="12" customHeight="1" thickBot="1" x14ac:dyDescent="0.25">
      <c r="A29" s="530" t="s">
        <v>10</v>
      </c>
      <c r="B29" s="340" t="s">
        <v>546</v>
      </c>
      <c r="C29" s="399">
        <f>+C30+C31+C32</f>
        <v>0</v>
      </c>
      <c r="D29" s="558">
        <f>+D30+D31+D32</f>
        <v>0</v>
      </c>
      <c r="E29" s="537">
        <f>+E30+E31+E32</f>
        <v>0</v>
      </c>
    </row>
    <row r="30" spans="1:5" s="493" customFormat="1" ht="12" customHeight="1" x14ac:dyDescent="0.2">
      <c r="A30" s="544" t="s">
        <v>63</v>
      </c>
      <c r="B30" s="545" t="s">
        <v>331</v>
      </c>
      <c r="C30" s="97"/>
      <c r="D30" s="551"/>
      <c r="E30" s="524"/>
    </row>
    <row r="31" spans="1:5" s="493" customFormat="1" ht="12" customHeight="1" x14ac:dyDescent="0.2">
      <c r="A31" s="544" t="s">
        <v>64</v>
      </c>
      <c r="B31" s="546" t="s">
        <v>332</v>
      </c>
      <c r="C31" s="400"/>
      <c r="D31" s="563"/>
      <c r="E31" s="523"/>
    </row>
    <row r="32" spans="1:5" s="493" customFormat="1" ht="12" customHeight="1" thickBot="1" x14ac:dyDescent="0.25">
      <c r="A32" s="543" t="s">
        <v>65</v>
      </c>
      <c r="B32" s="529" t="s">
        <v>334</v>
      </c>
      <c r="C32" s="527"/>
      <c r="D32" s="564">
        <v>0</v>
      </c>
      <c r="E32" s="522">
        <v>0</v>
      </c>
    </row>
    <row r="33" spans="1:5" s="493" customFormat="1" ht="12" customHeight="1" thickBot="1" x14ac:dyDescent="0.25">
      <c r="A33" s="530" t="s">
        <v>11</v>
      </c>
      <c r="B33" s="340" t="s">
        <v>459</v>
      </c>
      <c r="C33" s="41"/>
      <c r="D33" s="562"/>
      <c r="E33" s="536"/>
    </row>
    <row r="34" spans="1:5" s="493" customFormat="1" ht="12" customHeight="1" thickBot="1" x14ac:dyDescent="0.25">
      <c r="A34" s="530" t="s">
        <v>12</v>
      </c>
      <c r="B34" s="340" t="s">
        <v>547</v>
      </c>
      <c r="C34" s="41"/>
      <c r="D34" s="562"/>
      <c r="E34" s="536"/>
    </row>
    <row r="35" spans="1:5" s="493" customFormat="1" ht="12" customHeight="1" thickBot="1" x14ac:dyDescent="0.25">
      <c r="A35" s="467" t="s">
        <v>13</v>
      </c>
      <c r="B35" s="340" t="s">
        <v>548</v>
      </c>
      <c r="C35" s="399">
        <f>+C8+C19+C24+C25+C29+C33+C34</f>
        <v>18672373</v>
      </c>
      <c r="D35" s="558">
        <f>+D8+D19+D24+D25+D29+D33+D34</f>
        <v>24033189</v>
      </c>
      <c r="E35" s="537">
        <f>+E8+E19+E24+E25+E29+E33+E34</f>
        <v>37209646</v>
      </c>
    </row>
    <row r="36" spans="1:5" s="520" customFormat="1" ht="12" customHeight="1" thickBot="1" x14ac:dyDescent="0.25">
      <c r="A36" s="532" t="s">
        <v>14</v>
      </c>
      <c r="B36" s="340" t="s">
        <v>549</v>
      </c>
      <c r="C36" s="399">
        <f>+C37+C38+C39</f>
        <v>193550706</v>
      </c>
      <c r="D36" s="558">
        <f>+D37+D38+D39</f>
        <v>196228729</v>
      </c>
      <c r="E36" s="537">
        <f>+E37+E38+E39</f>
        <v>140857269</v>
      </c>
    </row>
    <row r="37" spans="1:5" s="520" customFormat="1" ht="15" customHeight="1" x14ac:dyDescent="0.2">
      <c r="A37" s="544" t="s">
        <v>550</v>
      </c>
      <c r="B37" s="545" t="s">
        <v>163</v>
      </c>
      <c r="C37" s="97"/>
      <c r="D37" s="551">
        <v>1720685</v>
      </c>
      <c r="E37" s="524">
        <v>1720685</v>
      </c>
    </row>
    <row r="38" spans="1:5" s="520" customFormat="1" ht="15" customHeight="1" x14ac:dyDescent="0.2">
      <c r="A38" s="544" t="s">
        <v>551</v>
      </c>
      <c r="B38" s="546" t="s">
        <v>2</v>
      </c>
      <c r="C38" s="400"/>
      <c r="D38" s="563"/>
      <c r="E38" s="523"/>
    </row>
    <row r="39" spans="1:5" ht="13.5" thickBot="1" x14ac:dyDescent="0.25">
      <c r="A39" s="543" t="s">
        <v>552</v>
      </c>
      <c r="B39" s="529" t="s">
        <v>553</v>
      </c>
      <c r="C39" s="527">
        <v>193550706</v>
      </c>
      <c r="D39" s="564">
        <v>194508044</v>
      </c>
      <c r="E39" s="522">
        <v>139136584</v>
      </c>
    </row>
    <row r="40" spans="1:5" s="519" customFormat="1" ht="16.5" customHeight="1" thickBot="1" x14ac:dyDescent="0.25">
      <c r="A40" s="532" t="s">
        <v>15</v>
      </c>
      <c r="B40" s="533" t="s">
        <v>554</v>
      </c>
      <c r="C40" s="103">
        <f>+C35+C36</f>
        <v>212223079</v>
      </c>
      <c r="D40" s="565">
        <f>+D35+D36</f>
        <v>220261918</v>
      </c>
      <c r="E40" s="538">
        <f>+E35+E36</f>
        <v>178066915</v>
      </c>
    </row>
    <row r="41" spans="1:5" s="295" customFormat="1" ht="12" customHeight="1" x14ac:dyDescent="0.2">
      <c r="A41" s="475"/>
      <c r="B41" s="476"/>
      <c r="C41" s="491"/>
      <c r="D41" s="491"/>
      <c r="E41" s="491"/>
    </row>
    <row r="42" spans="1:5" ht="12" customHeight="1" thickBot="1" x14ac:dyDescent="0.25">
      <c r="A42" s="477"/>
      <c r="B42" s="478"/>
      <c r="C42" s="492"/>
      <c r="D42" s="492"/>
      <c r="E42" s="492"/>
    </row>
    <row r="43" spans="1:5" ht="12" customHeight="1" thickBot="1" x14ac:dyDescent="0.25">
      <c r="A43" s="1010" t="s">
        <v>42</v>
      </c>
      <c r="B43" s="1011"/>
      <c r="C43" s="1011"/>
      <c r="D43" s="1011"/>
      <c r="E43" s="1012"/>
    </row>
    <row r="44" spans="1:5" ht="12" customHeight="1" thickBot="1" x14ac:dyDescent="0.25">
      <c r="A44" s="530" t="s">
        <v>6</v>
      </c>
      <c r="B44" s="340" t="s">
        <v>555</v>
      </c>
      <c r="C44" s="399">
        <f>SUM(C45:C49)</f>
        <v>211723079</v>
      </c>
      <c r="D44" s="399">
        <f>SUM(D45:D49)</f>
        <v>217093994</v>
      </c>
      <c r="E44" s="537">
        <f>SUM(E45:E49)</f>
        <v>175440296</v>
      </c>
    </row>
    <row r="45" spans="1:5" ht="12" customHeight="1" x14ac:dyDescent="0.2">
      <c r="A45" s="543" t="s">
        <v>70</v>
      </c>
      <c r="B45" s="321" t="s">
        <v>36</v>
      </c>
      <c r="C45" s="97">
        <v>84692900</v>
      </c>
      <c r="D45" s="97">
        <v>85702900</v>
      </c>
      <c r="E45" s="524">
        <v>77727865</v>
      </c>
    </row>
    <row r="46" spans="1:5" ht="12" customHeight="1" x14ac:dyDescent="0.2">
      <c r="A46" s="543" t="s">
        <v>71</v>
      </c>
      <c r="B46" s="320" t="s">
        <v>131</v>
      </c>
      <c r="C46" s="393">
        <v>16037009</v>
      </c>
      <c r="D46" s="393">
        <v>16450189</v>
      </c>
      <c r="E46" s="548">
        <v>15294676</v>
      </c>
    </row>
    <row r="47" spans="1:5" ht="12" customHeight="1" x14ac:dyDescent="0.2">
      <c r="A47" s="543" t="s">
        <v>72</v>
      </c>
      <c r="B47" s="320" t="s">
        <v>98</v>
      </c>
      <c r="C47" s="393">
        <v>110993170</v>
      </c>
      <c r="D47" s="393">
        <v>114940905</v>
      </c>
      <c r="E47" s="548">
        <v>82417755</v>
      </c>
    </row>
    <row r="48" spans="1:5" s="295" customFormat="1" ht="12" customHeight="1" x14ac:dyDescent="0.2">
      <c r="A48" s="543" t="s">
        <v>73</v>
      </c>
      <c r="B48" s="320" t="s">
        <v>132</v>
      </c>
      <c r="C48" s="393"/>
      <c r="D48" s="393"/>
      <c r="E48" s="548"/>
    </row>
    <row r="49" spans="1:5" ht="12" customHeight="1" thickBot="1" x14ac:dyDescent="0.25">
      <c r="A49" s="543" t="s">
        <v>105</v>
      </c>
      <c r="B49" s="320" t="s">
        <v>133</v>
      </c>
      <c r="C49" s="393"/>
      <c r="D49" s="393"/>
      <c r="E49" s="548"/>
    </row>
    <row r="50" spans="1:5" ht="12" customHeight="1" thickBot="1" x14ac:dyDescent="0.25">
      <c r="A50" s="530" t="s">
        <v>7</v>
      </c>
      <c r="B50" s="340" t="s">
        <v>556</v>
      </c>
      <c r="C50" s="399">
        <f>SUM(C51:C53)</f>
        <v>500000</v>
      </c>
      <c r="D50" s="399">
        <f>SUM(D51:D53)</f>
        <v>3167924</v>
      </c>
      <c r="E50" s="537">
        <f>SUM(E51:E53)</f>
        <v>2523169</v>
      </c>
    </row>
    <row r="51" spans="1:5" ht="12" customHeight="1" x14ac:dyDescent="0.2">
      <c r="A51" s="543" t="s">
        <v>76</v>
      </c>
      <c r="B51" s="321" t="s">
        <v>153</v>
      </c>
      <c r="C51" s="97">
        <v>500000</v>
      </c>
      <c r="D51" s="97">
        <v>1897924</v>
      </c>
      <c r="E51" s="524">
        <v>1776927</v>
      </c>
    </row>
    <row r="52" spans="1:5" ht="12" customHeight="1" x14ac:dyDescent="0.2">
      <c r="A52" s="543" t="s">
        <v>77</v>
      </c>
      <c r="B52" s="320" t="s">
        <v>135</v>
      </c>
      <c r="C52" s="393"/>
      <c r="D52" s="393">
        <v>1270000</v>
      </c>
      <c r="E52" s="548">
        <v>746242</v>
      </c>
    </row>
    <row r="53" spans="1:5" ht="15" customHeight="1" x14ac:dyDescent="0.2">
      <c r="A53" s="543" t="s">
        <v>78</v>
      </c>
      <c r="B53" s="320" t="s">
        <v>43</v>
      </c>
      <c r="C53" s="393"/>
      <c r="D53" s="393"/>
      <c r="E53" s="548"/>
    </row>
    <row r="54" spans="1:5" ht="13.5" thickBot="1" x14ac:dyDescent="0.25">
      <c r="A54" s="543" t="s">
        <v>79</v>
      </c>
      <c r="B54" s="320" t="s">
        <v>656</v>
      </c>
      <c r="C54" s="393"/>
      <c r="D54" s="393"/>
      <c r="E54" s="548"/>
    </row>
    <row r="55" spans="1:5" ht="15" customHeight="1" thickBot="1" x14ac:dyDescent="0.25">
      <c r="A55" s="530" t="s">
        <v>8</v>
      </c>
      <c r="B55" s="534" t="s">
        <v>557</v>
      </c>
      <c r="C55" s="103">
        <f>+C44+C50</f>
        <v>212223079</v>
      </c>
      <c r="D55" s="103">
        <f>+D44+D50</f>
        <v>220261918</v>
      </c>
      <c r="E55" s="538">
        <f>+E44+E50</f>
        <v>177963465</v>
      </c>
    </row>
    <row r="56" spans="1:5" ht="13.5" thickBot="1" x14ac:dyDescent="0.25">
      <c r="C56" s="539"/>
      <c r="D56" s="539"/>
      <c r="E56" s="539"/>
    </row>
    <row r="57" spans="1:5" ht="13.5" thickBot="1" x14ac:dyDescent="0.25">
      <c r="A57" s="624" t="s">
        <v>706</v>
      </c>
      <c r="B57" s="625"/>
      <c r="C57" s="107"/>
      <c r="D57" s="107"/>
      <c r="E57" s="528">
        <v>51</v>
      </c>
    </row>
    <row r="58" spans="1:5" ht="13.5" thickBot="1" x14ac:dyDescent="0.25">
      <c r="A58" s="626" t="s">
        <v>705</v>
      </c>
      <c r="B58" s="627"/>
      <c r="C58" s="107"/>
      <c r="D58" s="107"/>
      <c r="E58" s="528"/>
    </row>
  </sheetData>
  <sheetProtection formatCells="0"/>
  <mergeCells count="4">
    <mergeCell ref="B2:D2"/>
    <mergeCell ref="B3:D3"/>
    <mergeCell ref="A7:E7"/>
    <mergeCell ref="A43:E43"/>
  </mergeCells>
  <phoneticPr fontId="27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8"/>
  <sheetViews>
    <sheetView tabSelected="1" zoomScaleNormal="100" zoomScaleSheetLayoutView="145" workbookViewId="0">
      <selection activeCell="D10" sqref="D10"/>
    </sheetView>
  </sheetViews>
  <sheetFormatPr defaultColWidth="9.33203125" defaultRowHeight="12.75" x14ac:dyDescent="0.2"/>
  <cols>
    <col min="1" max="1" width="18.6640625" style="535" customWidth="1"/>
    <col min="2" max="2" width="62" style="32" customWidth="1"/>
    <col min="3" max="5" width="15.83203125" style="32" customWidth="1"/>
    <col min="6" max="16384" width="9.33203125" style="32"/>
  </cols>
  <sheetData>
    <row r="1" spans="1:5" s="470" customFormat="1" ht="21" customHeight="1" thickBot="1" x14ac:dyDescent="0.25">
      <c r="A1" s="469"/>
      <c r="B1" s="471"/>
      <c r="C1" s="516"/>
      <c r="D1" s="516"/>
      <c r="E1" s="607" t="s">
        <v>945</v>
      </c>
    </row>
    <row r="2" spans="1:5" s="517" customFormat="1" ht="25.5" customHeight="1" x14ac:dyDescent="0.2">
      <c r="A2" s="497" t="s">
        <v>145</v>
      </c>
      <c r="B2" s="1016" t="s">
        <v>709</v>
      </c>
      <c r="C2" s="1017"/>
      <c r="D2" s="1018"/>
      <c r="E2" s="540" t="s">
        <v>47</v>
      </c>
    </row>
    <row r="3" spans="1:5" s="517" customFormat="1" ht="24.75" thickBot="1" x14ac:dyDescent="0.25">
      <c r="A3" s="515" t="s">
        <v>144</v>
      </c>
      <c r="B3" s="1019" t="s">
        <v>853</v>
      </c>
      <c r="C3" s="1022"/>
      <c r="D3" s="1023"/>
      <c r="E3" s="541" t="s">
        <v>47</v>
      </c>
    </row>
    <row r="4" spans="1:5" s="518" customFormat="1" ht="15.95" customHeight="1" thickBot="1" x14ac:dyDescent="0.3">
      <c r="A4" s="472"/>
      <c r="B4" s="472"/>
      <c r="C4" s="473"/>
      <c r="D4" s="473"/>
      <c r="E4" s="473" t="s">
        <v>723</v>
      </c>
    </row>
    <row r="5" spans="1:5" ht="24.75" thickBot="1" x14ac:dyDescent="0.25">
      <c r="A5" s="305" t="s">
        <v>146</v>
      </c>
      <c r="B5" s="306" t="s">
        <v>704</v>
      </c>
      <c r="C5" s="91" t="s">
        <v>176</v>
      </c>
      <c r="D5" s="91" t="s">
        <v>181</v>
      </c>
      <c r="E5" s="474" t="s">
        <v>182</v>
      </c>
    </row>
    <row r="6" spans="1:5" s="519" customFormat="1" ht="12.95" customHeight="1" thickBot="1" x14ac:dyDescent="0.25">
      <c r="A6" s="467" t="s">
        <v>399</v>
      </c>
      <c r="B6" s="468" t="s">
        <v>400</v>
      </c>
      <c r="C6" s="468" t="s">
        <v>401</v>
      </c>
      <c r="D6" s="106" t="s">
        <v>402</v>
      </c>
      <c r="E6" s="104" t="s">
        <v>403</v>
      </c>
    </row>
    <row r="7" spans="1:5" s="519" customFormat="1" ht="15.95" customHeight="1" thickBot="1" x14ac:dyDescent="0.25">
      <c r="A7" s="1010" t="s">
        <v>41</v>
      </c>
      <c r="B7" s="1011"/>
      <c r="C7" s="1011"/>
      <c r="D7" s="1011"/>
      <c r="E7" s="1012"/>
    </row>
    <row r="8" spans="1:5" s="493" customFormat="1" ht="12" customHeight="1" thickBot="1" x14ac:dyDescent="0.25">
      <c r="A8" s="467" t="s">
        <v>6</v>
      </c>
      <c r="B8" s="531" t="s">
        <v>538</v>
      </c>
      <c r="C8" s="399">
        <f>SUM(C9:C18)</f>
        <v>28888256</v>
      </c>
      <c r="D8" s="558">
        <f>SUM(D9:D18)</f>
        <v>28888256</v>
      </c>
      <c r="E8" s="537">
        <f>SUM(E9:E18)</f>
        <v>24891556</v>
      </c>
    </row>
    <row r="9" spans="1:5" s="493" customFormat="1" ht="12" customHeight="1" x14ac:dyDescent="0.2">
      <c r="A9" s="542" t="s">
        <v>70</v>
      </c>
      <c r="B9" s="322" t="s">
        <v>318</v>
      </c>
      <c r="C9" s="100"/>
      <c r="D9" s="559">
        <v>2500000</v>
      </c>
      <c r="E9" s="526">
        <v>2277443</v>
      </c>
    </row>
    <row r="10" spans="1:5" s="493" customFormat="1" ht="12" customHeight="1" x14ac:dyDescent="0.2">
      <c r="A10" s="543" t="s">
        <v>71</v>
      </c>
      <c r="B10" s="320" t="s">
        <v>319</v>
      </c>
      <c r="C10" s="396">
        <v>22746658</v>
      </c>
      <c r="D10" s="560">
        <v>20246658</v>
      </c>
      <c r="E10" s="109">
        <v>17717478</v>
      </c>
    </row>
    <row r="11" spans="1:5" s="493" customFormat="1" ht="12" customHeight="1" x14ac:dyDescent="0.2">
      <c r="A11" s="543" t="s">
        <v>72</v>
      </c>
      <c r="B11" s="320" t="s">
        <v>320</v>
      </c>
      <c r="C11" s="396"/>
      <c r="D11" s="560"/>
      <c r="E11" s="109"/>
    </row>
    <row r="12" spans="1:5" s="493" customFormat="1" ht="12" customHeight="1" x14ac:dyDescent="0.2">
      <c r="A12" s="543" t="s">
        <v>73</v>
      </c>
      <c r="B12" s="320" t="s">
        <v>321</v>
      </c>
      <c r="C12" s="396"/>
      <c r="D12" s="560"/>
      <c r="E12" s="109"/>
    </row>
    <row r="13" spans="1:5" s="493" customFormat="1" ht="12" customHeight="1" x14ac:dyDescent="0.2">
      <c r="A13" s="543" t="s">
        <v>105</v>
      </c>
      <c r="B13" s="320" t="s">
        <v>322</v>
      </c>
      <c r="C13" s="396"/>
      <c r="D13" s="560"/>
      <c r="E13" s="109"/>
    </row>
    <row r="14" spans="1:5" s="493" customFormat="1" ht="12" customHeight="1" x14ac:dyDescent="0.2">
      <c r="A14" s="543" t="s">
        <v>74</v>
      </c>
      <c r="B14" s="320" t="s">
        <v>539</v>
      </c>
      <c r="C14" s="396">
        <v>6141598</v>
      </c>
      <c r="D14" s="560">
        <v>6141598</v>
      </c>
      <c r="E14" s="109">
        <v>4896635</v>
      </c>
    </row>
    <row r="15" spans="1:5" s="520" customFormat="1" ht="12" customHeight="1" x14ac:dyDescent="0.2">
      <c r="A15" s="543" t="s">
        <v>75</v>
      </c>
      <c r="B15" s="319" t="s">
        <v>540</v>
      </c>
      <c r="C15" s="396"/>
      <c r="D15" s="560"/>
      <c r="E15" s="109"/>
    </row>
    <row r="16" spans="1:5" s="520" customFormat="1" ht="12" customHeight="1" x14ac:dyDescent="0.2">
      <c r="A16" s="543" t="s">
        <v>83</v>
      </c>
      <c r="B16" s="320" t="s">
        <v>325</v>
      </c>
      <c r="C16" s="101"/>
      <c r="D16" s="561"/>
      <c r="E16" s="525"/>
    </row>
    <row r="17" spans="1:5" s="493" customFormat="1" ht="12" customHeight="1" x14ac:dyDescent="0.2">
      <c r="A17" s="543" t="s">
        <v>84</v>
      </c>
      <c r="B17" s="320" t="s">
        <v>327</v>
      </c>
      <c r="C17" s="396"/>
      <c r="D17" s="560"/>
      <c r="E17" s="109"/>
    </row>
    <row r="18" spans="1:5" s="520" customFormat="1" ht="12" customHeight="1" thickBot="1" x14ac:dyDescent="0.25">
      <c r="A18" s="543" t="s">
        <v>85</v>
      </c>
      <c r="B18" s="319" t="s">
        <v>329</v>
      </c>
      <c r="C18" s="398"/>
      <c r="D18" s="110"/>
      <c r="E18" s="521"/>
    </row>
    <row r="19" spans="1:5" s="520" customFormat="1" ht="12" customHeight="1" thickBot="1" x14ac:dyDescent="0.25">
      <c r="A19" s="467" t="s">
        <v>7</v>
      </c>
      <c r="B19" s="531" t="s">
        <v>541</v>
      </c>
      <c r="C19" s="399">
        <f>SUM(C20:C22)</f>
        <v>0</v>
      </c>
      <c r="D19" s="558">
        <f>SUM(D20:D22)</f>
        <v>0</v>
      </c>
      <c r="E19" s="537">
        <f>SUM(E20:E22)</f>
        <v>0</v>
      </c>
    </row>
    <row r="20" spans="1:5" s="520" customFormat="1" ht="12" customHeight="1" x14ac:dyDescent="0.2">
      <c r="A20" s="543" t="s">
        <v>76</v>
      </c>
      <c r="B20" s="321" t="s">
        <v>300</v>
      </c>
      <c r="C20" s="396"/>
      <c r="D20" s="560"/>
      <c r="E20" s="109"/>
    </row>
    <row r="21" spans="1:5" s="520" customFormat="1" ht="12" customHeight="1" x14ac:dyDescent="0.2">
      <c r="A21" s="543" t="s">
        <v>77</v>
      </c>
      <c r="B21" s="320" t="s">
        <v>542</v>
      </c>
      <c r="C21" s="396"/>
      <c r="D21" s="560"/>
      <c r="E21" s="109"/>
    </row>
    <row r="22" spans="1:5" s="520" customFormat="1" ht="12" customHeight="1" x14ac:dyDescent="0.2">
      <c r="A22" s="543" t="s">
        <v>78</v>
      </c>
      <c r="B22" s="320" t="s">
        <v>543</v>
      </c>
      <c r="C22" s="396"/>
      <c r="D22" s="560"/>
      <c r="E22" s="109"/>
    </row>
    <row r="23" spans="1:5" s="493" customFormat="1" ht="12" customHeight="1" thickBot="1" x14ac:dyDescent="0.25">
      <c r="A23" s="543" t="s">
        <v>79</v>
      </c>
      <c r="B23" s="320" t="s">
        <v>654</v>
      </c>
      <c r="C23" s="396"/>
      <c r="D23" s="560"/>
      <c r="E23" s="109"/>
    </row>
    <row r="24" spans="1:5" s="493" customFormat="1" ht="12" customHeight="1" thickBot="1" x14ac:dyDescent="0.25">
      <c r="A24" s="530" t="s">
        <v>8</v>
      </c>
      <c r="B24" s="340" t="s">
        <v>122</v>
      </c>
      <c r="C24" s="41"/>
      <c r="D24" s="562"/>
      <c r="E24" s="536"/>
    </row>
    <row r="25" spans="1:5" s="493" customFormat="1" ht="12" customHeight="1" thickBot="1" x14ac:dyDescent="0.25">
      <c r="A25" s="530" t="s">
        <v>9</v>
      </c>
      <c r="B25" s="340" t="s">
        <v>544</v>
      </c>
      <c r="C25" s="399">
        <f>+C26+C27</f>
        <v>0</v>
      </c>
      <c r="D25" s="558">
        <f>+D26+D27</f>
        <v>0</v>
      </c>
      <c r="E25" s="537">
        <f>+E26+E27</f>
        <v>0</v>
      </c>
    </row>
    <row r="26" spans="1:5" s="493" customFormat="1" ht="12" customHeight="1" x14ac:dyDescent="0.2">
      <c r="A26" s="544" t="s">
        <v>313</v>
      </c>
      <c r="B26" s="545" t="s">
        <v>542</v>
      </c>
      <c r="C26" s="97"/>
      <c r="D26" s="551"/>
      <c r="E26" s="524"/>
    </row>
    <row r="27" spans="1:5" s="493" customFormat="1" ht="12" customHeight="1" x14ac:dyDescent="0.2">
      <c r="A27" s="544" t="s">
        <v>314</v>
      </c>
      <c r="B27" s="546" t="s">
        <v>545</v>
      </c>
      <c r="C27" s="400"/>
      <c r="D27" s="563"/>
      <c r="E27" s="523"/>
    </row>
    <row r="28" spans="1:5" s="493" customFormat="1" ht="12" customHeight="1" thickBot="1" x14ac:dyDescent="0.25">
      <c r="A28" s="543" t="s">
        <v>315</v>
      </c>
      <c r="B28" s="547" t="s">
        <v>655</v>
      </c>
      <c r="C28" s="527"/>
      <c r="D28" s="564"/>
      <c r="E28" s="522"/>
    </row>
    <row r="29" spans="1:5" s="493" customFormat="1" ht="12" customHeight="1" thickBot="1" x14ac:dyDescent="0.25">
      <c r="A29" s="530" t="s">
        <v>10</v>
      </c>
      <c r="B29" s="340" t="s">
        <v>546</v>
      </c>
      <c r="C29" s="399">
        <f>+C30+C31+C32</f>
        <v>0</v>
      </c>
      <c r="D29" s="558">
        <f>+D30+D31+D32</f>
        <v>0</v>
      </c>
      <c r="E29" s="537">
        <f>+E30+E31+E32</f>
        <v>0</v>
      </c>
    </row>
    <row r="30" spans="1:5" s="493" customFormat="1" ht="12" customHeight="1" x14ac:dyDescent="0.2">
      <c r="A30" s="544" t="s">
        <v>63</v>
      </c>
      <c r="B30" s="545" t="s">
        <v>331</v>
      </c>
      <c r="C30" s="97"/>
      <c r="D30" s="551"/>
      <c r="E30" s="524"/>
    </row>
    <row r="31" spans="1:5" s="493" customFormat="1" ht="12" customHeight="1" x14ac:dyDescent="0.2">
      <c r="A31" s="544" t="s">
        <v>64</v>
      </c>
      <c r="B31" s="546" t="s">
        <v>332</v>
      </c>
      <c r="C31" s="400"/>
      <c r="D31" s="563"/>
      <c r="E31" s="523"/>
    </row>
    <row r="32" spans="1:5" s="493" customFormat="1" ht="12" customHeight="1" thickBot="1" x14ac:dyDescent="0.25">
      <c r="A32" s="543" t="s">
        <v>65</v>
      </c>
      <c r="B32" s="529" t="s">
        <v>334</v>
      </c>
      <c r="C32" s="527"/>
      <c r="D32" s="564"/>
      <c r="E32" s="522"/>
    </row>
    <row r="33" spans="1:5" s="493" customFormat="1" ht="12" customHeight="1" thickBot="1" x14ac:dyDescent="0.25">
      <c r="A33" s="530" t="s">
        <v>11</v>
      </c>
      <c r="B33" s="340" t="s">
        <v>459</v>
      </c>
      <c r="C33" s="41"/>
      <c r="D33" s="562"/>
      <c r="E33" s="536"/>
    </row>
    <row r="34" spans="1:5" s="493" customFormat="1" ht="12" customHeight="1" thickBot="1" x14ac:dyDescent="0.25">
      <c r="A34" s="530" t="s">
        <v>12</v>
      </c>
      <c r="B34" s="340" t="s">
        <v>547</v>
      </c>
      <c r="C34" s="41"/>
      <c r="D34" s="562"/>
      <c r="E34" s="536"/>
    </row>
    <row r="35" spans="1:5" s="493" customFormat="1" ht="12" customHeight="1" thickBot="1" x14ac:dyDescent="0.25">
      <c r="A35" s="467" t="s">
        <v>13</v>
      </c>
      <c r="B35" s="340" t="s">
        <v>548</v>
      </c>
      <c r="C35" s="399">
        <f>+C8+C19+C24+C25+C29+C33+C34</f>
        <v>28888256</v>
      </c>
      <c r="D35" s="558">
        <f>+D8+D19+D24+D25+D29+D33+D34</f>
        <v>28888256</v>
      </c>
      <c r="E35" s="537">
        <f>+E8+E19+E24+E25+E29+E33+E34</f>
        <v>24891556</v>
      </c>
    </row>
    <row r="36" spans="1:5" s="520" customFormat="1" ht="12" customHeight="1" thickBot="1" x14ac:dyDescent="0.25">
      <c r="A36" s="532" t="s">
        <v>14</v>
      </c>
      <c r="B36" s="340" t="s">
        <v>549</v>
      </c>
      <c r="C36" s="399">
        <f>+C37+C38+C39</f>
        <v>111938</v>
      </c>
      <c r="D36" s="558">
        <f>+D37+D38+D39</f>
        <v>0</v>
      </c>
      <c r="E36" s="537">
        <f>+E37+E38+E39</f>
        <v>12462990</v>
      </c>
    </row>
    <row r="37" spans="1:5" s="520" customFormat="1" ht="15" customHeight="1" x14ac:dyDescent="0.2">
      <c r="A37" s="544" t="s">
        <v>550</v>
      </c>
      <c r="B37" s="545" t="s">
        <v>163</v>
      </c>
      <c r="C37" s="97"/>
      <c r="D37" s="551"/>
      <c r="E37" s="524"/>
    </row>
    <row r="38" spans="1:5" s="520" customFormat="1" ht="15" customHeight="1" x14ac:dyDescent="0.2">
      <c r="A38" s="544" t="s">
        <v>551</v>
      </c>
      <c r="B38" s="546" t="s">
        <v>2</v>
      </c>
      <c r="C38" s="400"/>
      <c r="D38" s="563"/>
      <c r="E38" s="523"/>
    </row>
    <row r="39" spans="1:5" ht="13.5" thickBot="1" x14ac:dyDescent="0.25">
      <c r="A39" s="543" t="s">
        <v>552</v>
      </c>
      <c r="B39" s="529" t="s">
        <v>553</v>
      </c>
      <c r="C39" s="527">
        <v>111938</v>
      </c>
      <c r="D39" s="564"/>
      <c r="E39" s="522">
        <v>12462990</v>
      </c>
    </row>
    <row r="40" spans="1:5" s="519" customFormat="1" ht="16.5" customHeight="1" thickBot="1" x14ac:dyDescent="0.25">
      <c r="A40" s="532" t="s">
        <v>15</v>
      </c>
      <c r="B40" s="533" t="s">
        <v>554</v>
      </c>
      <c r="C40" s="103">
        <f>+C35+C36</f>
        <v>29000194</v>
      </c>
      <c r="D40" s="565">
        <f>+D35+D36</f>
        <v>28888256</v>
      </c>
      <c r="E40" s="538">
        <f>+E35+E36</f>
        <v>37354546</v>
      </c>
    </row>
    <row r="41" spans="1:5" s="295" customFormat="1" ht="12" customHeight="1" x14ac:dyDescent="0.2">
      <c r="A41" s="475"/>
      <c r="B41" s="476"/>
      <c r="C41" s="491"/>
      <c r="D41" s="491"/>
      <c r="E41" s="491"/>
    </row>
    <row r="42" spans="1:5" ht="12" customHeight="1" thickBot="1" x14ac:dyDescent="0.25">
      <c r="A42" s="477"/>
      <c r="B42" s="478"/>
      <c r="C42" s="492"/>
      <c r="D42" s="492"/>
      <c r="E42" s="492"/>
    </row>
    <row r="43" spans="1:5" ht="12" customHeight="1" thickBot="1" x14ac:dyDescent="0.25">
      <c r="A43" s="1010" t="s">
        <v>42</v>
      </c>
      <c r="B43" s="1011"/>
      <c r="C43" s="1011"/>
      <c r="D43" s="1011"/>
      <c r="E43" s="1012"/>
    </row>
    <row r="44" spans="1:5" ht="12" customHeight="1" thickBot="1" x14ac:dyDescent="0.25">
      <c r="A44" s="530" t="s">
        <v>6</v>
      </c>
      <c r="B44" s="340" t="s">
        <v>555</v>
      </c>
      <c r="C44" s="399">
        <f>SUM(C45:C49)</f>
        <v>29000194</v>
      </c>
      <c r="D44" s="399">
        <f>SUM(D45:D49)</f>
        <v>28888256</v>
      </c>
      <c r="E44" s="537">
        <f>SUM(E45:E49)</f>
        <v>37354546</v>
      </c>
    </row>
    <row r="45" spans="1:5" ht="12" customHeight="1" x14ac:dyDescent="0.2">
      <c r="A45" s="543" t="s">
        <v>70</v>
      </c>
      <c r="B45" s="321" t="s">
        <v>36</v>
      </c>
      <c r="C45" s="97">
        <v>8125850</v>
      </c>
      <c r="D45" s="97">
        <v>8125850</v>
      </c>
      <c r="E45" s="524">
        <v>12958353</v>
      </c>
    </row>
    <row r="46" spans="1:5" ht="12" customHeight="1" x14ac:dyDescent="0.2">
      <c r="A46" s="543" t="s">
        <v>71</v>
      </c>
      <c r="B46" s="320" t="s">
        <v>131</v>
      </c>
      <c r="C46" s="393">
        <v>1714541</v>
      </c>
      <c r="D46" s="393">
        <v>1714541</v>
      </c>
      <c r="E46" s="548">
        <v>2627149</v>
      </c>
    </row>
    <row r="47" spans="1:5" ht="12" customHeight="1" x14ac:dyDescent="0.2">
      <c r="A47" s="543" t="s">
        <v>72</v>
      </c>
      <c r="B47" s="320" t="s">
        <v>98</v>
      </c>
      <c r="C47" s="393">
        <v>19159803</v>
      </c>
      <c r="D47" s="393">
        <v>19047865</v>
      </c>
      <c r="E47" s="548">
        <v>21769044</v>
      </c>
    </row>
    <row r="48" spans="1:5" s="295" customFormat="1" ht="12" customHeight="1" x14ac:dyDescent="0.2">
      <c r="A48" s="543" t="s">
        <v>73</v>
      </c>
      <c r="B48" s="320" t="s">
        <v>132</v>
      </c>
      <c r="C48" s="393"/>
      <c r="D48" s="393"/>
      <c r="E48" s="548"/>
    </row>
    <row r="49" spans="1:5" ht="12" customHeight="1" thickBot="1" x14ac:dyDescent="0.25">
      <c r="A49" s="543" t="s">
        <v>105</v>
      </c>
      <c r="B49" s="320" t="s">
        <v>133</v>
      </c>
      <c r="C49" s="393"/>
      <c r="D49" s="393"/>
      <c r="E49" s="548"/>
    </row>
    <row r="50" spans="1:5" ht="12" customHeight="1" thickBot="1" x14ac:dyDescent="0.25">
      <c r="A50" s="530" t="s">
        <v>7</v>
      </c>
      <c r="B50" s="340" t="s">
        <v>556</v>
      </c>
      <c r="C50" s="399">
        <f>SUM(C51:C53)</f>
        <v>0</v>
      </c>
      <c r="D50" s="399">
        <f>SUM(D51:D53)</f>
        <v>0</v>
      </c>
      <c r="E50" s="537">
        <f>SUM(E51:E53)</f>
        <v>0</v>
      </c>
    </row>
    <row r="51" spans="1:5" ht="12" customHeight="1" x14ac:dyDescent="0.2">
      <c r="A51" s="543" t="s">
        <v>76</v>
      </c>
      <c r="B51" s="321" t="s">
        <v>153</v>
      </c>
      <c r="C51" s="97"/>
      <c r="D51" s="97"/>
      <c r="E51" s="524"/>
    </row>
    <row r="52" spans="1:5" ht="12" customHeight="1" x14ac:dyDescent="0.2">
      <c r="A52" s="543" t="s">
        <v>77</v>
      </c>
      <c r="B52" s="320" t="s">
        <v>135</v>
      </c>
      <c r="C52" s="393"/>
      <c r="D52" s="393"/>
      <c r="E52" s="548"/>
    </row>
    <row r="53" spans="1:5" ht="15" customHeight="1" x14ac:dyDescent="0.2">
      <c r="A53" s="543" t="s">
        <v>78</v>
      </c>
      <c r="B53" s="320" t="s">
        <v>43</v>
      </c>
      <c r="C53" s="393"/>
      <c r="D53" s="393"/>
      <c r="E53" s="548"/>
    </row>
    <row r="54" spans="1:5" ht="13.5" thickBot="1" x14ac:dyDescent="0.25">
      <c r="A54" s="543" t="s">
        <v>79</v>
      </c>
      <c r="B54" s="320" t="s">
        <v>656</v>
      </c>
      <c r="C54" s="393"/>
      <c r="D54" s="393"/>
      <c r="E54" s="548"/>
    </row>
    <row r="55" spans="1:5" ht="15" customHeight="1" thickBot="1" x14ac:dyDescent="0.25">
      <c r="A55" s="530" t="s">
        <v>8</v>
      </c>
      <c r="B55" s="534" t="s">
        <v>557</v>
      </c>
      <c r="C55" s="103">
        <f>+C44+C50</f>
        <v>29000194</v>
      </c>
      <c r="D55" s="103">
        <f>+D44+D50</f>
        <v>28888256</v>
      </c>
      <c r="E55" s="538">
        <f>+E44+E50</f>
        <v>37354546</v>
      </c>
    </row>
    <row r="56" spans="1:5" ht="13.5" thickBot="1" x14ac:dyDescent="0.25">
      <c r="C56" s="539"/>
      <c r="D56" s="539"/>
      <c r="E56" s="539"/>
    </row>
    <row r="57" spans="1:5" ht="13.5" thickBot="1" x14ac:dyDescent="0.25">
      <c r="A57" s="624" t="s">
        <v>706</v>
      </c>
      <c r="B57" s="625"/>
      <c r="C57" s="107"/>
      <c r="D57" s="107"/>
      <c r="E57" s="528">
        <v>8</v>
      </c>
    </row>
    <row r="58" spans="1:5" ht="13.5" thickBot="1" x14ac:dyDescent="0.25">
      <c r="A58" s="626" t="s">
        <v>705</v>
      </c>
      <c r="B58" s="627"/>
      <c r="C58" s="107"/>
      <c r="D58" s="107"/>
      <c r="E58" s="528"/>
    </row>
  </sheetData>
  <sheetProtection formatCells="0"/>
  <mergeCells count="4">
    <mergeCell ref="B2:D2"/>
    <mergeCell ref="B3:D3"/>
    <mergeCell ref="A7:E7"/>
    <mergeCell ref="A43:E43"/>
  </mergeCells>
  <phoneticPr fontId="27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8"/>
  <sheetViews>
    <sheetView zoomScaleNormal="100" zoomScaleSheetLayoutView="145" workbookViewId="0">
      <selection activeCell="B2" sqref="B2:D2"/>
    </sheetView>
  </sheetViews>
  <sheetFormatPr defaultColWidth="9.33203125" defaultRowHeight="12.75" x14ac:dyDescent="0.2"/>
  <cols>
    <col min="1" max="1" width="18.6640625" style="535" customWidth="1"/>
    <col min="2" max="2" width="62" style="32" customWidth="1"/>
    <col min="3" max="5" width="15.83203125" style="32" customWidth="1"/>
    <col min="6" max="16384" width="9.33203125" style="32"/>
  </cols>
  <sheetData>
    <row r="1" spans="1:5" s="470" customFormat="1" ht="21" customHeight="1" thickBot="1" x14ac:dyDescent="0.25">
      <c r="A1" s="469"/>
      <c r="B1" s="471"/>
      <c r="C1" s="516"/>
      <c r="D1" s="516"/>
      <c r="E1" s="607" t="s">
        <v>931</v>
      </c>
    </row>
    <row r="2" spans="1:5" s="517" customFormat="1" ht="25.5" customHeight="1" x14ac:dyDescent="0.2">
      <c r="A2" s="497" t="s">
        <v>145</v>
      </c>
      <c r="B2" s="1016" t="s">
        <v>709</v>
      </c>
      <c r="C2" s="1017"/>
      <c r="D2" s="1018"/>
      <c r="E2" s="540" t="s">
        <v>47</v>
      </c>
    </row>
    <row r="3" spans="1:5" s="517" customFormat="1" ht="24.75" thickBot="1" x14ac:dyDescent="0.25">
      <c r="A3" s="515" t="s">
        <v>144</v>
      </c>
      <c r="B3" s="1019" t="s">
        <v>854</v>
      </c>
      <c r="C3" s="1022"/>
      <c r="D3" s="1023"/>
      <c r="E3" s="541" t="s">
        <v>48</v>
      </c>
    </row>
    <row r="4" spans="1:5" s="518" customFormat="1" ht="15.95" customHeight="1" thickBot="1" x14ac:dyDescent="0.3">
      <c r="A4" s="472"/>
      <c r="B4" s="472"/>
      <c r="C4" s="473"/>
      <c r="D4" s="473"/>
      <c r="E4" s="473" t="s">
        <v>723</v>
      </c>
    </row>
    <row r="5" spans="1:5" ht="24.75" thickBot="1" x14ac:dyDescent="0.25">
      <c r="A5" s="305" t="s">
        <v>146</v>
      </c>
      <c r="B5" s="306" t="s">
        <v>704</v>
      </c>
      <c r="C5" s="91" t="s">
        <v>176</v>
      </c>
      <c r="D5" s="91" t="s">
        <v>181</v>
      </c>
      <c r="E5" s="474" t="s">
        <v>182</v>
      </c>
    </row>
    <row r="6" spans="1:5" s="519" customFormat="1" ht="12.95" customHeight="1" thickBot="1" x14ac:dyDescent="0.25">
      <c r="A6" s="467" t="s">
        <v>399</v>
      </c>
      <c r="B6" s="468" t="s">
        <v>400</v>
      </c>
      <c r="C6" s="468" t="s">
        <v>401</v>
      </c>
      <c r="D6" s="106" t="s">
        <v>402</v>
      </c>
      <c r="E6" s="104" t="s">
        <v>403</v>
      </c>
    </row>
    <row r="7" spans="1:5" s="519" customFormat="1" ht="15.95" customHeight="1" thickBot="1" x14ac:dyDescent="0.25">
      <c r="A7" s="1010" t="s">
        <v>41</v>
      </c>
      <c r="B7" s="1011"/>
      <c r="C7" s="1011"/>
      <c r="D7" s="1011"/>
      <c r="E7" s="1012"/>
    </row>
    <row r="8" spans="1:5" s="493" customFormat="1" ht="12" customHeight="1" thickBot="1" x14ac:dyDescent="0.25">
      <c r="A8" s="467" t="s">
        <v>6</v>
      </c>
      <c r="B8" s="531" t="s">
        <v>538</v>
      </c>
      <c r="C8" s="399">
        <f>SUM(C9:C18)</f>
        <v>0</v>
      </c>
      <c r="D8" s="558">
        <f>SUM(D9:D18)</f>
        <v>0</v>
      </c>
      <c r="E8" s="537">
        <f>SUM(E9:E18)</f>
        <v>0</v>
      </c>
    </row>
    <row r="9" spans="1:5" s="493" customFormat="1" ht="12" customHeight="1" x14ac:dyDescent="0.2">
      <c r="A9" s="542" t="s">
        <v>70</v>
      </c>
      <c r="B9" s="322" t="s">
        <v>318</v>
      </c>
      <c r="C9" s="100"/>
      <c r="D9" s="559"/>
      <c r="E9" s="526"/>
    </row>
    <row r="10" spans="1:5" s="493" customFormat="1" ht="12" customHeight="1" x14ac:dyDescent="0.2">
      <c r="A10" s="543" t="s">
        <v>71</v>
      </c>
      <c r="B10" s="320" t="s">
        <v>319</v>
      </c>
      <c r="C10" s="396"/>
      <c r="D10" s="560"/>
      <c r="E10" s="109"/>
    </row>
    <row r="11" spans="1:5" s="493" customFormat="1" ht="12" customHeight="1" x14ac:dyDescent="0.2">
      <c r="A11" s="543" t="s">
        <v>72</v>
      </c>
      <c r="B11" s="320" t="s">
        <v>320</v>
      </c>
      <c r="C11" s="396"/>
      <c r="D11" s="560"/>
      <c r="E11" s="109"/>
    </row>
    <row r="12" spans="1:5" s="493" customFormat="1" ht="12" customHeight="1" x14ac:dyDescent="0.2">
      <c r="A12" s="543" t="s">
        <v>73</v>
      </c>
      <c r="B12" s="320" t="s">
        <v>321</v>
      </c>
      <c r="C12" s="396"/>
      <c r="D12" s="560"/>
      <c r="E12" s="109"/>
    </row>
    <row r="13" spans="1:5" s="493" customFormat="1" ht="12" customHeight="1" x14ac:dyDescent="0.2">
      <c r="A13" s="543" t="s">
        <v>105</v>
      </c>
      <c r="B13" s="320" t="s">
        <v>322</v>
      </c>
      <c r="C13" s="396"/>
      <c r="D13" s="560"/>
      <c r="E13" s="109"/>
    </row>
    <row r="14" spans="1:5" s="493" customFormat="1" ht="12" customHeight="1" x14ac:dyDescent="0.2">
      <c r="A14" s="543" t="s">
        <v>74</v>
      </c>
      <c r="B14" s="320" t="s">
        <v>539</v>
      </c>
      <c r="C14" s="396"/>
      <c r="D14" s="560"/>
      <c r="E14" s="109"/>
    </row>
    <row r="15" spans="1:5" s="520" customFormat="1" ht="12" customHeight="1" x14ac:dyDescent="0.2">
      <c r="A15" s="543" t="s">
        <v>75</v>
      </c>
      <c r="B15" s="319" t="s">
        <v>540</v>
      </c>
      <c r="C15" s="396"/>
      <c r="D15" s="560"/>
      <c r="E15" s="109"/>
    </row>
    <row r="16" spans="1:5" s="520" customFormat="1" ht="12" customHeight="1" x14ac:dyDescent="0.2">
      <c r="A16" s="543" t="s">
        <v>83</v>
      </c>
      <c r="B16" s="320" t="s">
        <v>325</v>
      </c>
      <c r="C16" s="101"/>
      <c r="D16" s="561"/>
      <c r="E16" s="525"/>
    </row>
    <row r="17" spans="1:5" s="493" customFormat="1" ht="12" customHeight="1" x14ac:dyDescent="0.2">
      <c r="A17" s="543" t="s">
        <v>84</v>
      </c>
      <c r="B17" s="320" t="s">
        <v>327</v>
      </c>
      <c r="C17" s="396"/>
      <c r="D17" s="560"/>
      <c r="E17" s="109"/>
    </row>
    <row r="18" spans="1:5" s="520" customFormat="1" ht="12" customHeight="1" thickBot="1" x14ac:dyDescent="0.25">
      <c r="A18" s="543" t="s">
        <v>85</v>
      </c>
      <c r="B18" s="319" t="s">
        <v>329</v>
      </c>
      <c r="C18" s="398"/>
      <c r="D18" s="110"/>
      <c r="E18" s="521"/>
    </row>
    <row r="19" spans="1:5" s="520" customFormat="1" ht="12" customHeight="1" thickBot="1" x14ac:dyDescent="0.25">
      <c r="A19" s="467" t="s">
        <v>7</v>
      </c>
      <c r="B19" s="531" t="s">
        <v>541</v>
      </c>
      <c r="C19" s="399">
        <f>SUM(C20:C22)</f>
        <v>0</v>
      </c>
      <c r="D19" s="558">
        <f>SUM(D20:D22)</f>
        <v>0</v>
      </c>
      <c r="E19" s="537">
        <f>SUM(E20:E22)</f>
        <v>0</v>
      </c>
    </row>
    <row r="20" spans="1:5" s="520" customFormat="1" ht="12" customHeight="1" x14ac:dyDescent="0.2">
      <c r="A20" s="543" t="s">
        <v>76</v>
      </c>
      <c r="B20" s="321" t="s">
        <v>300</v>
      </c>
      <c r="C20" s="396"/>
      <c r="D20" s="560"/>
      <c r="E20" s="109"/>
    </row>
    <row r="21" spans="1:5" s="520" customFormat="1" ht="12" customHeight="1" x14ac:dyDescent="0.2">
      <c r="A21" s="543" t="s">
        <v>77</v>
      </c>
      <c r="B21" s="320" t="s">
        <v>542</v>
      </c>
      <c r="C21" s="396"/>
      <c r="D21" s="560"/>
      <c r="E21" s="109"/>
    </row>
    <row r="22" spans="1:5" s="520" customFormat="1" ht="12" customHeight="1" x14ac:dyDescent="0.2">
      <c r="A22" s="543" t="s">
        <v>78</v>
      </c>
      <c r="B22" s="320" t="s">
        <v>543</v>
      </c>
      <c r="C22" s="396"/>
      <c r="D22" s="560"/>
      <c r="E22" s="109"/>
    </row>
    <row r="23" spans="1:5" s="493" customFormat="1" ht="12" customHeight="1" thickBot="1" x14ac:dyDescent="0.25">
      <c r="A23" s="543" t="s">
        <v>79</v>
      </c>
      <c r="B23" s="320" t="s">
        <v>654</v>
      </c>
      <c r="C23" s="396"/>
      <c r="D23" s="560"/>
      <c r="E23" s="109"/>
    </row>
    <row r="24" spans="1:5" s="493" customFormat="1" ht="12" customHeight="1" thickBot="1" x14ac:dyDescent="0.25">
      <c r="A24" s="530" t="s">
        <v>8</v>
      </c>
      <c r="B24" s="340" t="s">
        <v>122</v>
      </c>
      <c r="C24" s="41"/>
      <c r="D24" s="562"/>
      <c r="E24" s="536"/>
    </row>
    <row r="25" spans="1:5" s="493" customFormat="1" ht="12" customHeight="1" thickBot="1" x14ac:dyDescent="0.25">
      <c r="A25" s="530" t="s">
        <v>9</v>
      </c>
      <c r="B25" s="340" t="s">
        <v>544</v>
      </c>
      <c r="C25" s="399">
        <f>+C26+C27</f>
        <v>0</v>
      </c>
      <c r="D25" s="558">
        <f>+D26+D27</f>
        <v>0</v>
      </c>
      <c r="E25" s="537">
        <f>+E26+E27</f>
        <v>0</v>
      </c>
    </row>
    <row r="26" spans="1:5" s="493" customFormat="1" ht="12" customHeight="1" x14ac:dyDescent="0.2">
      <c r="A26" s="544" t="s">
        <v>313</v>
      </c>
      <c r="B26" s="545" t="s">
        <v>542</v>
      </c>
      <c r="C26" s="97"/>
      <c r="D26" s="551"/>
      <c r="E26" s="524"/>
    </row>
    <row r="27" spans="1:5" s="493" customFormat="1" ht="12" customHeight="1" x14ac:dyDescent="0.2">
      <c r="A27" s="544" t="s">
        <v>314</v>
      </c>
      <c r="B27" s="546" t="s">
        <v>545</v>
      </c>
      <c r="C27" s="400"/>
      <c r="D27" s="563"/>
      <c r="E27" s="523"/>
    </row>
    <row r="28" spans="1:5" s="493" customFormat="1" ht="12" customHeight="1" thickBot="1" x14ac:dyDescent="0.25">
      <c r="A28" s="543" t="s">
        <v>315</v>
      </c>
      <c r="B28" s="547" t="s">
        <v>655</v>
      </c>
      <c r="C28" s="527"/>
      <c r="D28" s="564"/>
      <c r="E28" s="522"/>
    </row>
    <row r="29" spans="1:5" s="493" customFormat="1" ht="12" customHeight="1" thickBot="1" x14ac:dyDescent="0.25">
      <c r="A29" s="530" t="s">
        <v>10</v>
      </c>
      <c r="B29" s="340" t="s">
        <v>546</v>
      </c>
      <c r="C29" s="399">
        <f>+C30+C31+C32</f>
        <v>0</v>
      </c>
      <c r="D29" s="558">
        <f>+D30+D31+D32</f>
        <v>0</v>
      </c>
      <c r="E29" s="537">
        <f>+E30+E31+E32</f>
        <v>0</v>
      </c>
    </row>
    <row r="30" spans="1:5" s="493" customFormat="1" ht="12" customHeight="1" x14ac:dyDescent="0.2">
      <c r="A30" s="544" t="s">
        <v>63</v>
      </c>
      <c r="B30" s="545" t="s">
        <v>331</v>
      </c>
      <c r="C30" s="97"/>
      <c r="D30" s="551"/>
      <c r="E30" s="524"/>
    </row>
    <row r="31" spans="1:5" s="493" customFormat="1" ht="12" customHeight="1" x14ac:dyDescent="0.2">
      <c r="A31" s="544" t="s">
        <v>64</v>
      </c>
      <c r="B31" s="546" t="s">
        <v>332</v>
      </c>
      <c r="C31" s="400"/>
      <c r="D31" s="563"/>
      <c r="E31" s="523"/>
    </row>
    <row r="32" spans="1:5" s="493" customFormat="1" ht="12" customHeight="1" thickBot="1" x14ac:dyDescent="0.25">
      <c r="A32" s="543" t="s">
        <v>65</v>
      </c>
      <c r="B32" s="529" t="s">
        <v>334</v>
      </c>
      <c r="C32" s="527"/>
      <c r="D32" s="564"/>
      <c r="E32" s="522"/>
    </row>
    <row r="33" spans="1:5" s="493" customFormat="1" ht="12" customHeight="1" thickBot="1" x14ac:dyDescent="0.25">
      <c r="A33" s="530" t="s">
        <v>11</v>
      </c>
      <c r="B33" s="340" t="s">
        <v>459</v>
      </c>
      <c r="C33" s="41"/>
      <c r="D33" s="562"/>
      <c r="E33" s="536"/>
    </row>
    <row r="34" spans="1:5" s="493" customFormat="1" ht="12" customHeight="1" thickBot="1" x14ac:dyDescent="0.25">
      <c r="A34" s="530" t="s">
        <v>12</v>
      </c>
      <c r="B34" s="340" t="s">
        <v>547</v>
      </c>
      <c r="C34" s="41"/>
      <c r="D34" s="562"/>
      <c r="E34" s="536"/>
    </row>
    <row r="35" spans="1:5" s="493" customFormat="1" ht="12" customHeight="1" thickBot="1" x14ac:dyDescent="0.25">
      <c r="A35" s="467" t="s">
        <v>13</v>
      </c>
      <c r="B35" s="340" t="s">
        <v>548</v>
      </c>
      <c r="C35" s="399">
        <f>+C8+C19+C24+C25+C29+C33+C34</f>
        <v>0</v>
      </c>
      <c r="D35" s="558">
        <f>+D8+D19+D24+D25+D29+D33+D34</f>
        <v>0</v>
      </c>
      <c r="E35" s="537">
        <f>+E8+E19+E24+E25+E29+E33+E34</f>
        <v>0</v>
      </c>
    </row>
    <row r="36" spans="1:5" s="520" customFormat="1" ht="12" customHeight="1" thickBot="1" x14ac:dyDescent="0.25">
      <c r="A36" s="532" t="s">
        <v>14</v>
      </c>
      <c r="B36" s="340" t="s">
        <v>549</v>
      </c>
      <c r="C36" s="399">
        <f>+C37+C38+C39</f>
        <v>0</v>
      </c>
      <c r="D36" s="558">
        <f>+D37+D38+D39</f>
        <v>0</v>
      </c>
      <c r="E36" s="537">
        <f>+E37+E38+E39</f>
        <v>0</v>
      </c>
    </row>
    <row r="37" spans="1:5" s="520" customFormat="1" ht="15" customHeight="1" x14ac:dyDescent="0.2">
      <c r="A37" s="544" t="s">
        <v>550</v>
      </c>
      <c r="B37" s="545" t="s">
        <v>163</v>
      </c>
      <c r="C37" s="97"/>
      <c r="D37" s="551"/>
      <c r="E37" s="524"/>
    </row>
    <row r="38" spans="1:5" s="520" customFormat="1" ht="15" customHeight="1" x14ac:dyDescent="0.2">
      <c r="A38" s="544" t="s">
        <v>551</v>
      </c>
      <c r="B38" s="546" t="s">
        <v>2</v>
      </c>
      <c r="C38" s="400"/>
      <c r="D38" s="563"/>
      <c r="E38" s="523"/>
    </row>
    <row r="39" spans="1:5" ht="13.5" thickBot="1" x14ac:dyDescent="0.25">
      <c r="A39" s="543" t="s">
        <v>552</v>
      </c>
      <c r="B39" s="529" t="s">
        <v>553</v>
      </c>
      <c r="C39" s="527"/>
      <c r="D39" s="564"/>
      <c r="E39" s="522"/>
    </row>
    <row r="40" spans="1:5" s="519" customFormat="1" ht="16.5" customHeight="1" thickBot="1" x14ac:dyDescent="0.25">
      <c r="A40" s="532" t="s">
        <v>15</v>
      </c>
      <c r="B40" s="533" t="s">
        <v>554</v>
      </c>
      <c r="C40" s="103">
        <f>+C35+C36</f>
        <v>0</v>
      </c>
      <c r="D40" s="565">
        <f>+D35+D36</f>
        <v>0</v>
      </c>
      <c r="E40" s="538">
        <f>+E35+E36</f>
        <v>0</v>
      </c>
    </row>
    <row r="41" spans="1:5" s="295" customFormat="1" ht="12" customHeight="1" x14ac:dyDescent="0.2">
      <c r="A41" s="475"/>
      <c r="B41" s="476"/>
      <c r="C41" s="491"/>
      <c r="D41" s="491"/>
      <c r="E41" s="491"/>
    </row>
    <row r="42" spans="1:5" ht="12" customHeight="1" thickBot="1" x14ac:dyDescent="0.25">
      <c r="A42" s="477"/>
      <c r="B42" s="478"/>
      <c r="C42" s="492"/>
      <c r="D42" s="492"/>
      <c r="E42" s="492"/>
    </row>
    <row r="43" spans="1:5" ht="12" customHeight="1" thickBot="1" x14ac:dyDescent="0.25">
      <c r="A43" s="1010" t="s">
        <v>42</v>
      </c>
      <c r="B43" s="1011"/>
      <c r="C43" s="1011"/>
      <c r="D43" s="1011"/>
      <c r="E43" s="1012"/>
    </row>
    <row r="44" spans="1:5" ht="12" customHeight="1" thickBot="1" x14ac:dyDescent="0.25">
      <c r="A44" s="530" t="s">
        <v>6</v>
      </c>
      <c r="B44" s="340" t="s">
        <v>555</v>
      </c>
      <c r="C44" s="399">
        <f>SUM(C45:C49)</f>
        <v>0</v>
      </c>
      <c r="D44" s="399">
        <f>SUM(D45:D49)</f>
        <v>0</v>
      </c>
      <c r="E44" s="537">
        <f>SUM(E45:E49)</f>
        <v>0</v>
      </c>
    </row>
    <row r="45" spans="1:5" ht="12" customHeight="1" x14ac:dyDescent="0.2">
      <c r="A45" s="543" t="s">
        <v>70</v>
      </c>
      <c r="B45" s="321" t="s">
        <v>36</v>
      </c>
      <c r="C45" s="97"/>
      <c r="D45" s="97"/>
      <c r="E45" s="524"/>
    </row>
    <row r="46" spans="1:5" ht="12" customHeight="1" x14ac:dyDescent="0.2">
      <c r="A46" s="543" t="s">
        <v>71</v>
      </c>
      <c r="B46" s="320" t="s">
        <v>131</v>
      </c>
      <c r="C46" s="393"/>
      <c r="D46" s="393"/>
      <c r="E46" s="548"/>
    </row>
    <row r="47" spans="1:5" ht="12" customHeight="1" x14ac:dyDescent="0.2">
      <c r="A47" s="543" t="s">
        <v>72</v>
      </c>
      <c r="B47" s="320" t="s">
        <v>98</v>
      </c>
      <c r="C47" s="393"/>
      <c r="D47" s="393"/>
      <c r="E47" s="548"/>
    </row>
    <row r="48" spans="1:5" s="295" customFormat="1" ht="12" customHeight="1" x14ac:dyDescent="0.2">
      <c r="A48" s="543" t="s">
        <v>73</v>
      </c>
      <c r="B48" s="320" t="s">
        <v>132</v>
      </c>
      <c r="C48" s="393"/>
      <c r="D48" s="393"/>
      <c r="E48" s="548"/>
    </row>
    <row r="49" spans="1:5" ht="12" customHeight="1" thickBot="1" x14ac:dyDescent="0.25">
      <c r="A49" s="543" t="s">
        <v>105</v>
      </c>
      <c r="B49" s="320" t="s">
        <v>133</v>
      </c>
      <c r="C49" s="393"/>
      <c r="D49" s="393"/>
      <c r="E49" s="548"/>
    </row>
    <row r="50" spans="1:5" ht="12" customHeight="1" thickBot="1" x14ac:dyDescent="0.25">
      <c r="A50" s="530" t="s">
        <v>7</v>
      </c>
      <c r="B50" s="340" t="s">
        <v>556</v>
      </c>
      <c r="C50" s="399">
        <f>SUM(C51:C53)</f>
        <v>0</v>
      </c>
      <c r="D50" s="399">
        <f>SUM(D51:D53)</f>
        <v>0</v>
      </c>
      <c r="E50" s="537">
        <f>SUM(E51:E53)</f>
        <v>0</v>
      </c>
    </row>
    <row r="51" spans="1:5" ht="12" customHeight="1" x14ac:dyDescent="0.2">
      <c r="A51" s="543" t="s">
        <v>76</v>
      </c>
      <c r="B51" s="321" t="s">
        <v>153</v>
      </c>
      <c r="C51" s="97"/>
      <c r="D51" s="97"/>
      <c r="E51" s="524"/>
    </row>
    <row r="52" spans="1:5" ht="12" customHeight="1" x14ac:dyDescent="0.2">
      <c r="A52" s="543" t="s">
        <v>77</v>
      </c>
      <c r="B52" s="320" t="s">
        <v>135</v>
      </c>
      <c r="C52" s="393"/>
      <c r="D52" s="393"/>
      <c r="E52" s="548"/>
    </row>
    <row r="53" spans="1:5" ht="15" customHeight="1" x14ac:dyDescent="0.2">
      <c r="A53" s="543" t="s">
        <v>78</v>
      </c>
      <c r="B53" s="320" t="s">
        <v>43</v>
      </c>
      <c r="C53" s="393"/>
      <c r="D53" s="393"/>
      <c r="E53" s="548"/>
    </row>
    <row r="54" spans="1:5" ht="13.5" thickBot="1" x14ac:dyDescent="0.25">
      <c r="A54" s="543" t="s">
        <v>79</v>
      </c>
      <c r="B54" s="320" t="s">
        <v>656</v>
      </c>
      <c r="C54" s="393"/>
      <c r="D54" s="393"/>
      <c r="E54" s="548"/>
    </row>
    <row r="55" spans="1:5" ht="15" customHeight="1" thickBot="1" x14ac:dyDescent="0.25">
      <c r="A55" s="530" t="s">
        <v>8</v>
      </c>
      <c r="B55" s="534" t="s">
        <v>557</v>
      </c>
      <c r="C55" s="103">
        <f>+C44+C50</f>
        <v>0</v>
      </c>
      <c r="D55" s="103">
        <f>+D44+D50</f>
        <v>0</v>
      </c>
      <c r="E55" s="538">
        <f>+E44+E50</f>
        <v>0</v>
      </c>
    </row>
    <row r="56" spans="1:5" ht="13.5" thickBot="1" x14ac:dyDescent="0.25">
      <c r="C56" s="539"/>
      <c r="D56" s="539"/>
      <c r="E56" s="539"/>
    </row>
    <row r="57" spans="1:5" ht="13.5" thickBot="1" x14ac:dyDescent="0.25">
      <c r="A57" s="624" t="s">
        <v>706</v>
      </c>
      <c r="B57" s="625"/>
      <c r="C57" s="107"/>
      <c r="D57" s="107"/>
      <c r="E57" s="528"/>
    </row>
    <row r="58" spans="1:5" ht="13.5" thickBot="1" x14ac:dyDescent="0.25">
      <c r="A58" s="626" t="s">
        <v>705</v>
      </c>
      <c r="B58" s="627"/>
      <c r="C58" s="107"/>
      <c r="D58" s="107"/>
      <c r="E58" s="528"/>
    </row>
  </sheetData>
  <sheetProtection formatCells="0"/>
  <mergeCells count="4">
    <mergeCell ref="B2:D2"/>
    <mergeCell ref="B3:D3"/>
    <mergeCell ref="A7:E7"/>
    <mergeCell ref="A43:E43"/>
  </mergeCells>
  <phoneticPr fontId="27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8"/>
  <sheetViews>
    <sheetView zoomScaleNormal="100" zoomScaleSheetLayoutView="145" workbookViewId="0">
      <selection activeCell="E2" sqref="E2"/>
    </sheetView>
  </sheetViews>
  <sheetFormatPr defaultColWidth="9.33203125" defaultRowHeight="12.75" x14ac:dyDescent="0.2"/>
  <cols>
    <col min="1" max="1" width="18.6640625" style="535" customWidth="1"/>
    <col min="2" max="2" width="62" style="32" customWidth="1"/>
    <col min="3" max="5" width="15.83203125" style="32" customWidth="1"/>
    <col min="6" max="16384" width="9.33203125" style="32"/>
  </cols>
  <sheetData>
    <row r="1" spans="1:5" s="470" customFormat="1" ht="21" customHeight="1" thickBot="1" x14ac:dyDescent="0.25">
      <c r="A1" s="469"/>
      <c r="B1" s="471"/>
      <c r="C1" s="516"/>
      <c r="D1" s="516"/>
      <c r="E1" s="607" t="s">
        <v>930</v>
      </c>
    </row>
    <row r="2" spans="1:5" s="517" customFormat="1" ht="25.5" customHeight="1" x14ac:dyDescent="0.2">
      <c r="A2" s="497" t="s">
        <v>145</v>
      </c>
      <c r="B2" s="1016" t="s">
        <v>710</v>
      </c>
      <c r="C2" s="1017"/>
      <c r="D2" s="1018"/>
      <c r="E2" s="540" t="s">
        <v>48</v>
      </c>
    </row>
    <row r="3" spans="1:5" s="517" customFormat="1" ht="24.75" thickBot="1" x14ac:dyDescent="0.25">
      <c r="A3" s="515" t="s">
        <v>144</v>
      </c>
      <c r="B3" s="1019" t="s">
        <v>851</v>
      </c>
      <c r="C3" s="1022"/>
      <c r="D3" s="1023"/>
      <c r="E3" s="541" t="s">
        <v>40</v>
      </c>
    </row>
    <row r="4" spans="1:5" s="518" customFormat="1" ht="15.95" customHeight="1" thickBot="1" x14ac:dyDescent="0.3">
      <c r="A4" s="472"/>
      <c r="B4" s="472"/>
      <c r="C4" s="473"/>
      <c r="D4" s="473"/>
      <c r="E4" s="473" t="s">
        <v>723</v>
      </c>
    </row>
    <row r="5" spans="1:5" ht="24.75" thickBot="1" x14ac:dyDescent="0.25">
      <c r="A5" s="305" t="s">
        <v>146</v>
      </c>
      <c r="B5" s="306" t="s">
        <v>704</v>
      </c>
      <c r="C5" s="91" t="s">
        <v>176</v>
      </c>
      <c r="D5" s="91" t="s">
        <v>181</v>
      </c>
      <c r="E5" s="474" t="s">
        <v>182</v>
      </c>
    </row>
    <row r="6" spans="1:5" s="519" customFormat="1" ht="12.95" customHeight="1" thickBot="1" x14ac:dyDescent="0.25">
      <c r="A6" s="467" t="s">
        <v>399</v>
      </c>
      <c r="B6" s="468" t="s">
        <v>400</v>
      </c>
      <c r="C6" s="468" t="s">
        <v>401</v>
      </c>
      <c r="D6" s="106" t="s">
        <v>402</v>
      </c>
      <c r="E6" s="104" t="s">
        <v>403</v>
      </c>
    </row>
    <row r="7" spans="1:5" s="519" customFormat="1" ht="15.95" customHeight="1" thickBot="1" x14ac:dyDescent="0.25">
      <c r="A7" s="1010" t="s">
        <v>41</v>
      </c>
      <c r="B7" s="1011"/>
      <c r="C7" s="1011"/>
      <c r="D7" s="1011"/>
      <c r="E7" s="1012"/>
    </row>
    <row r="8" spans="1:5" s="493" customFormat="1" ht="12" customHeight="1" thickBot="1" x14ac:dyDescent="0.25">
      <c r="A8" s="467" t="s">
        <v>6</v>
      </c>
      <c r="B8" s="531" t="s">
        <v>538</v>
      </c>
      <c r="C8" s="399">
        <f>SUM(C9:C18)</f>
        <v>14926450</v>
      </c>
      <c r="D8" s="558">
        <f>SUM(D9:D18)</f>
        <v>14926450</v>
      </c>
      <c r="E8" s="537">
        <f>+'8.2.1. sz. mell. ILMKS'!E8+'8.2.2. sz. mell. ILMKS'!E8+'8.2.3. sz. mell. ILMKS'!E8</f>
        <v>14717833</v>
      </c>
    </row>
    <row r="9" spans="1:5" s="493" customFormat="1" ht="12" customHeight="1" x14ac:dyDescent="0.2">
      <c r="A9" s="544" t="s">
        <v>70</v>
      </c>
      <c r="B9" s="321" t="s">
        <v>318</v>
      </c>
      <c r="C9" s="783">
        <f>+'8.2.1. sz. mell. ILMKS'!C9+'8.2.2. sz. mell. ILMKS'!C9+'8.2.3. sz. mell. ILMKS'!C9</f>
        <v>1015000</v>
      </c>
      <c r="D9" s="783">
        <f>+'8.2.1. sz. mell. ILMKS'!D9+'8.2.2. sz. mell. ILMKS'!D9+'8.2.3. sz. mell. ILMKS'!D9</f>
        <v>2315000</v>
      </c>
      <c r="E9" s="639">
        <f>+'8.2.1. sz. mell. ILMKS'!E9+'8.2.2. sz. mell. ILMKS'!E9+'8.2.3. sz. mell. ILMKS'!E9</f>
        <v>2699396</v>
      </c>
    </row>
    <row r="10" spans="1:5" s="493" customFormat="1" ht="12" customHeight="1" x14ac:dyDescent="0.2">
      <c r="A10" s="543" t="s">
        <v>71</v>
      </c>
      <c r="B10" s="320" t="s">
        <v>319</v>
      </c>
      <c r="C10" s="781">
        <f>+'8.2.1. sz. mell. ILMKS'!C10+'8.2.2. sz. mell. ILMKS'!C10+'8.2.3. sz. mell. ILMKS'!C10</f>
        <v>11920000</v>
      </c>
      <c r="D10" s="781">
        <f>+'8.2.1. sz. mell. ILMKS'!D10+'8.2.2. sz. mell. ILMKS'!D10+'8.2.3. sz. mell. ILMKS'!D10</f>
        <v>10610000</v>
      </c>
      <c r="E10" s="776">
        <f>+'8.2.1. sz. mell. ILMKS'!E10+'8.2.2. sz. mell. ILMKS'!E10+'8.2.3. sz. mell. ILMKS'!E10</f>
        <v>9819598</v>
      </c>
    </row>
    <row r="11" spans="1:5" s="493" customFormat="1" ht="12" customHeight="1" x14ac:dyDescent="0.2">
      <c r="A11" s="543" t="s">
        <v>72</v>
      </c>
      <c r="B11" s="320" t="s">
        <v>320</v>
      </c>
      <c r="C11" s="781">
        <f>+'8.2.1. sz. mell. ILMKS'!C11+'8.2.2. sz. mell. ILMKS'!C11+'8.2.3. sz. mell. ILMKS'!C11</f>
        <v>0</v>
      </c>
      <c r="D11" s="781">
        <f>+'8.2.1. sz. mell. ILMKS'!D11+'8.2.2. sz. mell. ILMKS'!D11+'8.2.3. sz. mell. ILMKS'!D11</f>
        <v>0</v>
      </c>
      <c r="E11" s="639">
        <f>+'8.2.1. sz. mell. ILMKS'!E11+'8.2.2. sz. mell. ILMKS'!E11+'8.2.3. sz. mell. ILMKS'!E11</f>
        <v>0</v>
      </c>
    </row>
    <row r="12" spans="1:5" s="493" customFormat="1" ht="12" customHeight="1" x14ac:dyDescent="0.2">
      <c r="A12" s="543" t="s">
        <v>73</v>
      </c>
      <c r="B12" s="320" t="s">
        <v>321</v>
      </c>
      <c r="C12" s="393"/>
      <c r="D12" s="393"/>
      <c r="E12" s="776">
        <f>+'8.2.1. sz. mell. ILMKS'!E12+'8.2.2. sz. mell. ILMKS'!E12+'8.2.3. sz. mell. ILMKS'!E12</f>
        <v>0</v>
      </c>
    </row>
    <row r="13" spans="1:5" s="493" customFormat="1" ht="12" customHeight="1" x14ac:dyDescent="0.2">
      <c r="A13" s="543" t="s">
        <v>105</v>
      </c>
      <c r="B13" s="320" t="s">
        <v>322</v>
      </c>
      <c r="C13" s="393"/>
      <c r="D13" s="393"/>
      <c r="E13" s="639">
        <f>+'8.2.1. sz. mell. ILMKS'!E13+'8.2.2. sz. mell. ILMKS'!E13+'8.2.3. sz. mell. ILMKS'!E13</f>
        <v>0</v>
      </c>
    </row>
    <row r="14" spans="1:5" s="493" customFormat="1" ht="12" customHeight="1" x14ac:dyDescent="0.2">
      <c r="A14" s="543" t="s">
        <v>74</v>
      </c>
      <c r="B14" s="320" t="s">
        <v>539</v>
      </c>
      <c r="C14" s="781">
        <f>+'8.2.1. sz. mell. ILMKS'!C14+'8.2.2. sz. mell. ILMKS'!C14+'8.2.3. sz. mell. ILMKS'!C14</f>
        <v>1991450</v>
      </c>
      <c r="D14" s="781">
        <f>+'8.2.1. sz. mell. ILMKS'!D14+'8.2.2. sz. mell. ILMKS'!D14+'8.2.3. sz. mell. ILMKS'!D14</f>
        <v>1991450</v>
      </c>
      <c r="E14" s="776">
        <f>+'8.2.1. sz. mell. ILMKS'!E14+'8.2.2. sz. mell. ILMKS'!E14+'8.2.3. sz. mell. ILMKS'!E14</f>
        <v>1843067</v>
      </c>
    </row>
    <row r="15" spans="1:5" s="520" customFormat="1" ht="12" customHeight="1" x14ac:dyDescent="0.2">
      <c r="A15" s="543" t="s">
        <v>75</v>
      </c>
      <c r="B15" s="319" t="s">
        <v>540</v>
      </c>
      <c r="C15" s="781">
        <f>+'8.2.1. sz. mell. ILMKS'!C15+'8.2.2. sz. mell. ILMKS'!C15+'8.2.3. sz. mell. ILMKS'!C15</f>
        <v>0</v>
      </c>
      <c r="D15" s="781">
        <f>+'8.2.1. sz. mell. ILMKS'!D15+'8.2.2. sz. mell. ILMKS'!D15+'8.2.3. sz. mell. ILMKS'!D15</f>
        <v>0</v>
      </c>
      <c r="E15" s="639">
        <f>+'8.2.1. sz. mell. ILMKS'!E15+'8.2.2. sz. mell. ILMKS'!E15+'8.2.3. sz. mell. ILMKS'!E15</f>
        <v>0</v>
      </c>
    </row>
    <row r="16" spans="1:5" s="520" customFormat="1" ht="12" customHeight="1" x14ac:dyDescent="0.2">
      <c r="A16" s="543" t="s">
        <v>83</v>
      </c>
      <c r="B16" s="320" t="s">
        <v>325</v>
      </c>
      <c r="C16" s="781">
        <f>+'8.2.1. sz. mell. ILMKS'!C16+'8.2.2. sz. mell. ILMKS'!C16+'8.2.3. sz. mell. ILMKS'!C16</f>
        <v>0</v>
      </c>
      <c r="D16" s="781">
        <f>+'8.2.1. sz. mell. ILMKS'!D16+'8.2.2. sz. mell. ILMKS'!D16+'8.2.3. sz. mell. ILMKS'!D16</f>
        <v>0</v>
      </c>
      <c r="E16" s="776">
        <f>+'8.2.1. sz. mell. ILMKS'!E16+'8.2.2. sz. mell. ILMKS'!E16+'8.2.3. sz. mell. ILMKS'!E16</f>
        <v>0</v>
      </c>
    </row>
    <row r="17" spans="1:5" s="493" customFormat="1" ht="12" customHeight="1" x14ac:dyDescent="0.2">
      <c r="A17" s="543" t="s">
        <v>84</v>
      </c>
      <c r="B17" s="320" t="s">
        <v>327</v>
      </c>
      <c r="C17" s="393"/>
      <c r="D17" s="393"/>
      <c r="E17" s="776">
        <f>+'8.2.1. sz. mell. ILMKS'!E17+'8.2.2. sz. mell. ILMKS'!E17+'8.2.3. sz. mell. ILMKS'!E17</f>
        <v>0</v>
      </c>
    </row>
    <row r="18" spans="1:5" s="520" customFormat="1" ht="12" customHeight="1" thickBot="1" x14ac:dyDescent="0.25">
      <c r="A18" s="791" t="s">
        <v>85</v>
      </c>
      <c r="B18" s="319" t="s">
        <v>329</v>
      </c>
      <c r="C18" s="794">
        <f>+'8.2.1. sz. mell. ILMKS'!C18+'8.2.2. sz. mell. ILMKS'!C18+'8.2.3. sz. mell. ILMKS'!C18</f>
        <v>0</v>
      </c>
      <c r="D18" s="794">
        <f>+'8.2.1. sz. mell. ILMKS'!D18+'8.2.2. sz. mell. ILMKS'!D18+'8.2.3. sz. mell. ILMKS'!D18</f>
        <v>10000</v>
      </c>
      <c r="E18" s="639">
        <f>+'8.2.1. sz. mell. ILMKS'!E18+'8.2.2. sz. mell. ILMKS'!E18+'8.2.3. sz. mell. ILMKS'!E18</f>
        <v>355772</v>
      </c>
    </row>
    <row r="19" spans="1:5" s="520" customFormat="1" ht="12" customHeight="1" thickBot="1" x14ac:dyDescent="0.25">
      <c r="A19" s="467" t="s">
        <v>7</v>
      </c>
      <c r="B19" s="531" t="s">
        <v>541</v>
      </c>
      <c r="C19" s="399">
        <f>SUM(C20:C22)</f>
        <v>3196914</v>
      </c>
      <c r="D19" s="558">
        <f>SUM(D20:D22)</f>
        <v>4986226</v>
      </c>
      <c r="E19" s="537">
        <f>+'8.2.1. sz. mell. ILMKS'!E19+'8.2.2. sz. mell. ILMKS'!E19+'8.2.3. sz. mell. ILMKS'!E19</f>
        <v>4783332</v>
      </c>
    </row>
    <row r="20" spans="1:5" s="520" customFormat="1" ht="12" customHeight="1" x14ac:dyDescent="0.2">
      <c r="A20" s="543" t="s">
        <v>76</v>
      </c>
      <c r="B20" s="321" t="s">
        <v>300</v>
      </c>
      <c r="C20" s="396"/>
      <c r="D20" s="560"/>
      <c r="E20" s="636">
        <f>+'8.2.1. sz. mell. ILMKS'!E20+'8.2.2. sz. mell. ILMKS'!E20+'8.2.3. sz. mell. ILMKS'!E20</f>
        <v>0</v>
      </c>
    </row>
    <row r="21" spans="1:5" s="520" customFormat="1" ht="12" customHeight="1" x14ac:dyDescent="0.2">
      <c r="A21" s="543" t="s">
        <v>77</v>
      </c>
      <c r="B21" s="320" t="s">
        <v>542</v>
      </c>
      <c r="C21" s="396"/>
      <c r="D21" s="560"/>
      <c r="E21" s="638">
        <f>+'8.2.1. sz. mell. ILMKS'!E21+'8.2.2. sz. mell. ILMKS'!E21+'8.2.3. sz. mell. ILMKS'!E21</f>
        <v>0</v>
      </c>
    </row>
    <row r="22" spans="1:5" s="520" customFormat="1" ht="12" customHeight="1" x14ac:dyDescent="0.2">
      <c r="A22" s="543" t="s">
        <v>78</v>
      </c>
      <c r="B22" s="320" t="s">
        <v>543</v>
      </c>
      <c r="C22" s="781">
        <f>+'8.2.1. sz. mell. ILMKS'!C22+'8.2.2. sz. mell. ILMKS'!C22+'8.2.3. sz. mell. ILMKS'!C22</f>
        <v>3196914</v>
      </c>
      <c r="D22" s="781">
        <f>+'8.2.1. sz. mell. ILMKS'!D22+'8.2.2. sz. mell. ILMKS'!D22+'8.2.3. sz. mell. ILMKS'!D22</f>
        <v>4986226</v>
      </c>
      <c r="E22" s="776">
        <f>+'8.2.1. sz. mell. ILMKS'!E22+'8.2.2. sz. mell. ILMKS'!E22+'8.2.3. sz. mell. ILMKS'!E22</f>
        <v>4783332</v>
      </c>
    </row>
    <row r="23" spans="1:5" s="493" customFormat="1" ht="12" customHeight="1" thickBot="1" x14ac:dyDescent="0.25">
      <c r="A23" s="543" t="s">
        <v>79</v>
      </c>
      <c r="B23" s="320" t="s">
        <v>654</v>
      </c>
      <c r="C23" s="396"/>
      <c r="D23" s="560"/>
      <c r="E23" s="637">
        <f>+'8.2.1. sz. mell. ILMKS'!E23+'8.2.2. sz. mell. ILMKS'!E23+'8.2.3. sz. mell. ILMKS'!E23</f>
        <v>0</v>
      </c>
    </row>
    <row r="24" spans="1:5" s="493" customFormat="1" ht="12" customHeight="1" thickBot="1" x14ac:dyDescent="0.25">
      <c r="A24" s="530" t="s">
        <v>8</v>
      </c>
      <c r="B24" s="340" t="s">
        <v>122</v>
      </c>
      <c r="C24" s="41"/>
      <c r="D24" s="562"/>
      <c r="E24" s="537">
        <f>+'8.2.1. sz. mell. ILMKS'!E24+'8.2.2. sz. mell. ILMKS'!E24+'8.2.3. sz. mell. ILMKS'!E24</f>
        <v>0</v>
      </c>
    </row>
    <row r="25" spans="1:5" s="493" customFormat="1" ht="12" customHeight="1" thickBot="1" x14ac:dyDescent="0.25">
      <c r="A25" s="530" t="s">
        <v>9</v>
      </c>
      <c r="B25" s="340" t="s">
        <v>544</v>
      </c>
      <c r="C25" s="399">
        <f>+C26+C27</f>
        <v>0</v>
      </c>
      <c r="D25" s="558">
        <f>+D26+D27</f>
        <v>0</v>
      </c>
      <c r="E25" s="537">
        <f>+'8.2.1. sz. mell. ILMKS'!E25+'8.2.2. sz. mell. ILMKS'!E25+'8.2.3. sz. mell. ILMKS'!E25</f>
        <v>0</v>
      </c>
    </row>
    <row r="26" spans="1:5" s="493" customFormat="1" ht="12" customHeight="1" x14ac:dyDescent="0.2">
      <c r="A26" s="544" t="s">
        <v>313</v>
      </c>
      <c r="B26" s="545" t="s">
        <v>542</v>
      </c>
      <c r="C26" s="97"/>
      <c r="D26" s="551"/>
      <c r="E26" s="636">
        <f>+'8.2.1. sz. mell. ILMKS'!E26+'8.2.2. sz. mell. ILMKS'!E26+'8.2.3. sz. mell. ILMKS'!E26</f>
        <v>0</v>
      </c>
    </row>
    <row r="27" spans="1:5" s="493" customFormat="1" ht="12" customHeight="1" x14ac:dyDescent="0.2">
      <c r="A27" s="544" t="s">
        <v>314</v>
      </c>
      <c r="B27" s="546" t="s">
        <v>545</v>
      </c>
      <c r="C27" s="400"/>
      <c r="D27" s="563"/>
      <c r="E27" s="638">
        <f>+'8.2.1. sz. mell. ILMKS'!E27+'8.2.2. sz. mell. ILMKS'!E27+'8.2.3. sz. mell. ILMKS'!E27</f>
        <v>0</v>
      </c>
    </row>
    <row r="28" spans="1:5" s="493" customFormat="1" ht="12" customHeight="1" thickBot="1" x14ac:dyDescent="0.25">
      <c r="A28" s="543" t="s">
        <v>315</v>
      </c>
      <c r="B28" s="547" t="s">
        <v>655</v>
      </c>
      <c r="C28" s="527"/>
      <c r="D28" s="564"/>
      <c r="E28" s="637">
        <f>+'8.2.1. sz. mell. ILMKS'!E28+'8.2.2. sz. mell. ILMKS'!E28+'8.2.3. sz. mell. ILMKS'!E28</f>
        <v>0</v>
      </c>
    </row>
    <row r="29" spans="1:5" s="493" customFormat="1" ht="12" customHeight="1" thickBot="1" x14ac:dyDescent="0.25">
      <c r="A29" s="530" t="s">
        <v>10</v>
      </c>
      <c r="B29" s="340" t="s">
        <v>546</v>
      </c>
      <c r="C29" s="399">
        <f>+C30+C31+C32</f>
        <v>0</v>
      </c>
      <c r="D29" s="558">
        <f>+D30+D31+D32</f>
        <v>0</v>
      </c>
      <c r="E29" s="537">
        <f>+'8.2.1. sz. mell. ILMKS'!E29+'8.2.2. sz. mell. ILMKS'!E29+'8.2.3. sz. mell. ILMKS'!E29</f>
        <v>0</v>
      </c>
    </row>
    <row r="30" spans="1:5" s="493" customFormat="1" ht="12" customHeight="1" x14ac:dyDescent="0.2">
      <c r="A30" s="544" t="s">
        <v>63</v>
      </c>
      <c r="B30" s="545" t="s">
        <v>331</v>
      </c>
      <c r="C30" s="97"/>
      <c r="D30" s="551"/>
      <c r="E30" s="636">
        <f>+'8.2.1. sz. mell. ILMKS'!E30+'8.2.2. sz. mell. ILMKS'!E30+'8.2.3. sz. mell. ILMKS'!E30</f>
        <v>0</v>
      </c>
    </row>
    <row r="31" spans="1:5" s="493" customFormat="1" ht="12" customHeight="1" x14ac:dyDescent="0.2">
      <c r="A31" s="544" t="s">
        <v>64</v>
      </c>
      <c r="B31" s="546" t="s">
        <v>332</v>
      </c>
      <c r="C31" s="400"/>
      <c r="D31" s="563"/>
      <c r="E31" s="638">
        <f>+'8.2.1. sz. mell. ILMKS'!E31+'8.2.2. sz. mell. ILMKS'!E31+'8.2.3. sz. mell. ILMKS'!E31</f>
        <v>0</v>
      </c>
    </row>
    <row r="32" spans="1:5" s="493" customFormat="1" ht="12" customHeight="1" thickBot="1" x14ac:dyDescent="0.25">
      <c r="A32" s="543" t="s">
        <v>65</v>
      </c>
      <c r="B32" s="529" t="s">
        <v>334</v>
      </c>
      <c r="C32" s="527"/>
      <c r="D32" s="564"/>
      <c r="E32" s="637">
        <f>+'8.2.1. sz. mell. ILMKS'!E32+'8.2.2. sz. mell. ILMKS'!E32+'8.2.3. sz. mell. ILMKS'!E32</f>
        <v>0</v>
      </c>
    </row>
    <row r="33" spans="1:5" s="493" customFormat="1" ht="12" customHeight="1" thickBot="1" x14ac:dyDescent="0.25">
      <c r="A33" s="530" t="s">
        <v>11</v>
      </c>
      <c r="B33" s="340" t="s">
        <v>459</v>
      </c>
      <c r="C33" s="41"/>
      <c r="D33" s="562"/>
      <c r="E33" s="537">
        <f>+'8.2.1. sz. mell. ILMKS'!E33+'8.2.2. sz. mell. ILMKS'!E33+'8.2.3. sz. mell. ILMKS'!E33</f>
        <v>0</v>
      </c>
    </row>
    <row r="34" spans="1:5" s="493" customFormat="1" ht="12" customHeight="1" thickBot="1" x14ac:dyDescent="0.25">
      <c r="A34" s="530" t="s">
        <v>12</v>
      </c>
      <c r="B34" s="340" t="s">
        <v>547</v>
      </c>
      <c r="C34" s="41"/>
      <c r="D34" s="562"/>
      <c r="E34" s="537">
        <f>+'8.2.1. sz. mell. ILMKS'!E34+'8.2.2. sz. mell. ILMKS'!E34+'8.2.3. sz. mell. ILMKS'!E34</f>
        <v>0</v>
      </c>
    </row>
    <row r="35" spans="1:5" s="493" customFormat="1" ht="12" customHeight="1" thickBot="1" x14ac:dyDescent="0.25">
      <c r="A35" s="467" t="s">
        <v>13</v>
      </c>
      <c r="B35" s="340" t="s">
        <v>548</v>
      </c>
      <c r="C35" s="399">
        <f>+C8+C19+C24+C25+C29+C33+C34</f>
        <v>18123364</v>
      </c>
      <c r="D35" s="558">
        <f>+D8+D19+D24+D25+D29+D33+D34</f>
        <v>19912676</v>
      </c>
      <c r="E35" s="537">
        <f>+'8.2.1. sz. mell. ILMKS'!E35+'8.2.2. sz. mell. ILMKS'!E35+'8.2.3. sz. mell. ILMKS'!E35</f>
        <v>19501165</v>
      </c>
    </row>
    <row r="36" spans="1:5" s="520" customFormat="1" ht="12" customHeight="1" thickBot="1" x14ac:dyDescent="0.25">
      <c r="A36" s="532" t="s">
        <v>14</v>
      </c>
      <c r="B36" s="340" t="s">
        <v>549</v>
      </c>
      <c r="C36" s="399">
        <f>+C37+C38+C39</f>
        <v>38034967</v>
      </c>
      <c r="D36" s="558">
        <f>+D37+D38+D39</f>
        <v>43230072</v>
      </c>
      <c r="E36" s="537">
        <f>+'8.2.1. sz. mell. ILMKS'!E36+'8.2.2. sz. mell. ILMKS'!E36+'8.2.3. sz. mell. ILMKS'!E36</f>
        <v>35956830</v>
      </c>
    </row>
    <row r="37" spans="1:5" s="520" customFormat="1" ht="15" customHeight="1" x14ac:dyDescent="0.2">
      <c r="A37" s="544" t="s">
        <v>550</v>
      </c>
      <c r="B37" s="545" t="s">
        <v>163</v>
      </c>
      <c r="C37" s="783">
        <f>+'8.2.1. sz. mell. ILMKS'!C37+'8.2.2. sz. mell. ILMKS'!C37+'8.2.3. sz. mell. ILMKS'!C37</f>
        <v>0</v>
      </c>
      <c r="D37" s="783">
        <f>+'8.2.1. sz. mell. ILMKS'!D37+'8.2.2. sz. mell. ILMKS'!D37+'8.2.3. sz. mell. ILMKS'!D37</f>
        <v>671879</v>
      </c>
      <c r="E37" s="639">
        <f>+'8.2.1. sz. mell. ILMKS'!E37+'8.2.2. sz. mell. ILMKS'!E37+'8.2.3. sz. mell. ILMKS'!E37</f>
        <v>671879</v>
      </c>
    </row>
    <row r="38" spans="1:5" s="520" customFormat="1" ht="15" customHeight="1" x14ac:dyDescent="0.2">
      <c r="A38" s="544" t="s">
        <v>551</v>
      </c>
      <c r="B38" s="546" t="s">
        <v>2</v>
      </c>
      <c r="C38" s="393"/>
      <c r="D38" s="781">
        <f>+'8.2.1. sz. mell. ILMKS'!D38+'8.2.2. sz. mell. ILMKS'!D38+'8.2.3. sz. mell. ILMKS'!D38</f>
        <v>986190</v>
      </c>
      <c r="E38" s="776">
        <f>+'8.2.1. sz. mell. ILMKS'!E38+'8.2.2. sz. mell. ILMKS'!E38+'8.2.3. sz. mell. ILMKS'!E38</f>
        <v>986190</v>
      </c>
    </row>
    <row r="39" spans="1:5" ht="13.5" thickBot="1" x14ac:dyDescent="0.25">
      <c r="A39" s="787" t="s">
        <v>552</v>
      </c>
      <c r="B39" s="529" t="s">
        <v>553</v>
      </c>
      <c r="C39" s="799">
        <f>+'8.2.1. sz. mell. ILMKS'!C39+'8.2.2. sz. mell. ILMKS'!C39+'8.2.3. sz. mell. ILMKS'!C39</f>
        <v>38034967</v>
      </c>
      <c r="D39" s="799">
        <f>+'8.2.1. sz. mell. ILMKS'!D39+'8.2.2. sz. mell. ILMKS'!D39+'8.2.3. sz. mell. ILMKS'!D39</f>
        <v>41572003</v>
      </c>
      <c r="E39" s="637">
        <f>+'8.2.1. sz. mell. ILMKS'!E39+'8.2.2. sz. mell. ILMKS'!E39+'8.2.3. sz. mell. ILMKS'!E39</f>
        <v>34298761</v>
      </c>
    </row>
    <row r="40" spans="1:5" s="519" customFormat="1" ht="16.5" customHeight="1" thickBot="1" x14ac:dyDescent="0.25">
      <c r="A40" s="514" t="s">
        <v>15</v>
      </c>
      <c r="B40" s="795" t="s">
        <v>554</v>
      </c>
      <c r="C40" s="789">
        <f>+C35+C36</f>
        <v>56158331</v>
      </c>
      <c r="D40" s="790">
        <f>+D35+D36</f>
        <v>63142748</v>
      </c>
      <c r="E40" s="637">
        <f>+'8.2.1. sz. mell. ILMKS'!E40+'8.2.2. sz. mell. ILMKS'!E40+'8.2.3. sz. mell. ILMKS'!E40</f>
        <v>55457995</v>
      </c>
    </row>
    <row r="41" spans="1:5" s="295" customFormat="1" ht="12" customHeight="1" x14ac:dyDescent="0.2">
      <c r="A41" s="475"/>
      <c r="B41" s="476"/>
      <c r="C41" s="491"/>
      <c r="D41" s="491"/>
      <c r="E41" s="491"/>
    </row>
    <row r="42" spans="1:5" ht="12" customHeight="1" thickBot="1" x14ac:dyDescent="0.25">
      <c r="A42" s="477"/>
      <c r="B42" s="478"/>
      <c r="C42" s="492"/>
      <c r="D42" s="492"/>
      <c r="E42" s="492"/>
    </row>
    <row r="43" spans="1:5" ht="12" customHeight="1" thickBot="1" x14ac:dyDescent="0.25">
      <c r="A43" s="1010" t="s">
        <v>42</v>
      </c>
      <c r="B43" s="1011"/>
      <c r="C43" s="1011"/>
      <c r="D43" s="1011"/>
      <c r="E43" s="1012"/>
    </row>
    <row r="44" spans="1:5" ht="12" customHeight="1" thickBot="1" x14ac:dyDescent="0.25">
      <c r="A44" s="530" t="s">
        <v>6</v>
      </c>
      <c r="B44" s="340" t="s">
        <v>555</v>
      </c>
      <c r="C44" s="399">
        <f>SUM(C45:C49)</f>
        <v>56158331</v>
      </c>
      <c r="D44" s="399">
        <f>SUM(D45:D49)</f>
        <v>62681748</v>
      </c>
      <c r="E44" s="537">
        <f>+'8.2.1. sz. mell. ILMKS'!E44+'8.2.2. sz. mell. ILMKS'!E44+'8.2.3. sz. mell. ILMKS'!E44</f>
        <v>58058654</v>
      </c>
    </row>
    <row r="45" spans="1:5" ht="12" customHeight="1" x14ac:dyDescent="0.2">
      <c r="A45" s="544" t="s">
        <v>70</v>
      </c>
      <c r="B45" s="321" t="s">
        <v>36</v>
      </c>
      <c r="C45" s="782">
        <f>+'8.2.1. sz. mell. ILMKS'!C45+'8.2.2. sz. mell. ILMKS'!C45+'8.2.3. sz. mell. ILMKS'!C45</f>
        <v>24659220</v>
      </c>
      <c r="D45" s="783">
        <f>+'8.2.1. sz. mell. ILMKS'!D45+'8.2.2. sz. mell. ILMKS'!D45+'8.2.3. sz. mell. ILMKS'!D45</f>
        <v>27333149</v>
      </c>
      <c r="E45" s="639">
        <f>+'8.2.1. sz. mell. ILMKS'!E45+'8.2.2. sz. mell. ILMKS'!E45+'8.2.3. sz. mell. ILMKS'!E45</f>
        <v>25943363</v>
      </c>
    </row>
    <row r="46" spans="1:5" ht="12" customHeight="1" x14ac:dyDescent="0.2">
      <c r="A46" s="543" t="s">
        <v>71</v>
      </c>
      <c r="B46" s="320" t="s">
        <v>131</v>
      </c>
      <c r="C46" s="780">
        <f>+'8.2.1. sz. mell. ILMKS'!C46+'8.2.2. sz. mell. ILMKS'!C46+'8.2.3. sz. mell. ILMKS'!C46</f>
        <v>5059986</v>
      </c>
      <c r="D46" s="781">
        <f>+'8.2.1. sz. mell. ILMKS'!D46+'8.2.2. sz. mell. ILMKS'!D46+'8.2.3. sz. mell. ILMKS'!D46</f>
        <v>5581405</v>
      </c>
      <c r="E46" s="776">
        <f>+'8.2.1. sz. mell. ILMKS'!E46+'8.2.2. sz. mell. ILMKS'!E46+'8.2.3. sz. mell. ILMKS'!E46</f>
        <v>5054484</v>
      </c>
    </row>
    <row r="47" spans="1:5" ht="12" customHeight="1" x14ac:dyDescent="0.2">
      <c r="A47" s="543" t="s">
        <v>72</v>
      </c>
      <c r="B47" s="320" t="s">
        <v>98</v>
      </c>
      <c r="C47" s="780">
        <f>+'8.2.1. sz. mell. ILMKS'!C47+'8.2.2. sz. mell. ILMKS'!C47+'8.2.3. sz. mell. ILMKS'!C47</f>
        <v>26439125</v>
      </c>
      <c r="D47" s="781">
        <f>+'8.2.1. sz. mell. ILMKS'!D47+'8.2.2. sz. mell. ILMKS'!D47+'8.2.3. sz. mell. ILMKS'!D47</f>
        <v>29678437</v>
      </c>
      <c r="E47" s="776">
        <f>+'8.2.1. sz. mell. ILMKS'!E47+'8.2.2. sz. mell. ILMKS'!E47+'8.2.3. sz. mell. ILMKS'!E47</f>
        <v>26972050</v>
      </c>
    </row>
    <row r="48" spans="1:5" s="295" customFormat="1" ht="12" customHeight="1" x14ac:dyDescent="0.2">
      <c r="A48" s="543" t="s">
        <v>73</v>
      </c>
      <c r="B48" s="320" t="s">
        <v>132</v>
      </c>
      <c r="C48" s="800"/>
      <c r="D48" s="393"/>
      <c r="E48" s="776">
        <f>+'8.2.1. sz. mell. ILMKS'!E48+'8.2.2. sz. mell. ILMKS'!E48+'8.2.3. sz. mell. ILMKS'!E48</f>
        <v>0</v>
      </c>
    </row>
    <row r="49" spans="1:5" ht="12" customHeight="1" thickBot="1" x14ac:dyDescent="0.25">
      <c r="A49" s="791" t="s">
        <v>105</v>
      </c>
      <c r="B49" s="324" t="s">
        <v>133</v>
      </c>
      <c r="C49" s="782">
        <f>+'8.2.1. sz. mell. ILMKS'!C49+'8.2.2. sz. mell. ILMKS'!C49+'8.2.3. sz. mell. ILMKS'!C49</f>
        <v>0</v>
      </c>
      <c r="D49" s="794">
        <f>+'8.2.1. sz. mell. ILMKS'!D49+'8.2.2. sz. mell. ILMKS'!D49+'8.2.3. sz. mell. ILMKS'!D49</f>
        <v>88757</v>
      </c>
      <c r="E49" s="639">
        <f>+'8.2.1. sz. mell. ILMKS'!E49+'8.2.2. sz. mell. ILMKS'!E49+'8.2.3. sz. mell. ILMKS'!E49</f>
        <v>88757</v>
      </c>
    </row>
    <row r="50" spans="1:5" ht="12" customHeight="1" thickBot="1" x14ac:dyDescent="0.25">
      <c r="A50" s="530" t="s">
        <v>7</v>
      </c>
      <c r="B50" s="340" t="s">
        <v>556</v>
      </c>
      <c r="C50" s="399">
        <f>SUM(C51:C53)</f>
        <v>0</v>
      </c>
      <c r="D50" s="399">
        <f>SUM(D51:D53)</f>
        <v>461000</v>
      </c>
      <c r="E50" s="537">
        <f>+'8.2.1. sz. mell. ILMKS'!E50+'8.2.2. sz. mell. ILMKS'!E50+'8.2.3. sz. mell. ILMKS'!E50</f>
        <v>363301</v>
      </c>
    </row>
    <row r="51" spans="1:5" ht="12" customHeight="1" x14ac:dyDescent="0.2">
      <c r="A51" s="544" t="s">
        <v>76</v>
      </c>
      <c r="B51" s="321" t="s">
        <v>153</v>
      </c>
      <c r="C51" s="782">
        <f>+'8.2.1. sz. mell. ILMKS'!C51+'8.2.2. sz. mell. ILMKS'!C51+'8.2.3. sz. mell. ILMKS'!C51</f>
        <v>0</v>
      </c>
      <c r="D51" s="783">
        <f>+'8.2.1. sz. mell. ILMKS'!D51+'8.2.2. sz. mell. ILMKS'!D51+'8.2.3. sz. mell. ILMKS'!D51</f>
        <v>461000</v>
      </c>
      <c r="E51" s="639">
        <f>+'8.2.1. sz. mell. ILMKS'!E51+'8.2.2. sz. mell. ILMKS'!E51+'8.2.3. sz. mell. ILMKS'!E51</f>
        <v>363301</v>
      </c>
    </row>
    <row r="52" spans="1:5" ht="12" customHeight="1" x14ac:dyDescent="0.2">
      <c r="A52" s="543" t="s">
        <v>77</v>
      </c>
      <c r="B52" s="320" t="s">
        <v>135</v>
      </c>
      <c r="C52" s="393"/>
      <c r="D52" s="393"/>
      <c r="E52" s="638">
        <f>+'8.2.1. sz. mell. ILMKS'!E52+'8.2.2. sz. mell. ILMKS'!E52+'8.2.3. sz. mell. ILMKS'!E52</f>
        <v>0</v>
      </c>
    </row>
    <row r="53" spans="1:5" ht="15" customHeight="1" x14ac:dyDescent="0.2">
      <c r="A53" s="543" t="s">
        <v>78</v>
      </c>
      <c r="B53" s="320" t="s">
        <v>43</v>
      </c>
      <c r="C53" s="393"/>
      <c r="D53" s="393"/>
      <c r="E53" s="638">
        <f>+'8.2.1. sz. mell. ILMKS'!E53+'8.2.2. sz. mell. ILMKS'!E53+'8.2.3. sz. mell. ILMKS'!E53</f>
        <v>0</v>
      </c>
    </row>
    <row r="54" spans="1:5" ht="13.5" thickBot="1" x14ac:dyDescent="0.25">
      <c r="A54" s="543" t="s">
        <v>79</v>
      </c>
      <c r="B54" s="320" t="s">
        <v>656</v>
      </c>
      <c r="C54" s="393"/>
      <c r="D54" s="393"/>
      <c r="E54" s="637">
        <f>+'8.2.1. sz. mell. ILMKS'!E54+'8.2.2. sz. mell. ILMKS'!E54+'8.2.3. sz. mell. ILMKS'!E54</f>
        <v>0</v>
      </c>
    </row>
    <row r="55" spans="1:5" ht="15" customHeight="1" thickBot="1" x14ac:dyDescent="0.25">
      <c r="A55" s="530" t="s">
        <v>8</v>
      </c>
      <c r="B55" s="534" t="s">
        <v>557</v>
      </c>
      <c r="C55" s="103">
        <f>+C44+C50</f>
        <v>56158331</v>
      </c>
      <c r="D55" s="103">
        <f>+D44+D50</f>
        <v>63142748</v>
      </c>
      <c r="E55" s="537">
        <f>+'8.2.1. sz. mell. ILMKS'!E55+'8.2.2. sz. mell. ILMKS'!E55+'8.2.3. sz. mell. ILMKS'!E55</f>
        <v>58421955</v>
      </c>
    </row>
    <row r="56" spans="1:5" ht="13.5" thickBot="1" x14ac:dyDescent="0.25">
      <c r="C56" s="539"/>
      <c r="D56" s="539"/>
      <c r="E56" s="539"/>
    </row>
    <row r="57" spans="1:5" ht="13.5" thickBot="1" x14ac:dyDescent="0.25">
      <c r="A57" s="624" t="s">
        <v>706</v>
      </c>
      <c r="B57" s="625"/>
      <c r="C57" s="107"/>
      <c r="D57" s="107"/>
      <c r="E57" s="528">
        <f>+'8.2.1. sz. mell. ILMKS'!E57+'8.2.2. sz. mell. ILMKS'!E57+'8.2.3. sz. mell. ILMKS'!E57</f>
        <v>16</v>
      </c>
    </row>
    <row r="58" spans="1:5" ht="13.5" thickBot="1" x14ac:dyDescent="0.25">
      <c r="A58" s="626" t="s">
        <v>705</v>
      </c>
      <c r="B58" s="627"/>
      <c r="C58" s="107"/>
      <c r="D58" s="107"/>
      <c r="E58" s="528">
        <f>+'8.2.1. sz. mell. ILMKS'!E58+'8.2.2. sz. mell. ILMKS'!E58+'8.2.3. sz. mell. ILMKS'!E58</f>
        <v>0</v>
      </c>
    </row>
  </sheetData>
  <sheetProtection formatCells="0"/>
  <mergeCells count="4">
    <mergeCell ref="B2:D2"/>
    <mergeCell ref="B3:D3"/>
    <mergeCell ref="A7:E7"/>
    <mergeCell ref="A43:E43"/>
  </mergeCells>
  <phoneticPr fontId="27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8"/>
  <sheetViews>
    <sheetView zoomScaleNormal="100" zoomScaleSheetLayoutView="145" workbookViewId="0">
      <selection activeCell="E2" sqref="E2"/>
    </sheetView>
  </sheetViews>
  <sheetFormatPr defaultColWidth="9.33203125" defaultRowHeight="12.75" x14ac:dyDescent="0.2"/>
  <cols>
    <col min="1" max="1" width="18.6640625" style="535" customWidth="1"/>
    <col min="2" max="2" width="62" style="32" customWidth="1"/>
    <col min="3" max="5" width="15.83203125" style="32" customWidth="1"/>
    <col min="6" max="16384" width="9.33203125" style="32"/>
  </cols>
  <sheetData>
    <row r="1" spans="1:5" s="470" customFormat="1" ht="21" customHeight="1" thickBot="1" x14ac:dyDescent="0.25">
      <c r="A1" s="469"/>
      <c r="B1" s="471"/>
      <c r="C1" s="516"/>
      <c r="D1" s="516"/>
      <c r="E1" s="607" t="s">
        <v>932</v>
      </c>
    </row>
    <row r="2" spans="1:5" s="517" customFormat="1" ht="25.5" customHeight="1" x14ac:dyDescent="0.2">
      <c r="A2" s="497" t="s">
        <v>145</v>
      </c>
      <c r="B2" s="1016" t="s">
        <v>710</v>
      </c>
      <c r="C2" s="1017"/>
      <c r="D2" s="1018"/>
      <c r="E2" s="540" t="s">
        <v>48</v>
      </c>
    </row>
    <row r="3" spans="1:5" s="517" customFormat="1" ht="24.75" thickBot="1" x14ac:dyDescent="0.25">
      <c r="A3" s="515" t="s">
        <v>144</v>
      </c>
      <c r="B3" s="1019" t="s">
        <v>852</v>
      </c>
      <c r="C3" s="1022"/>
      <c r="D3" s="1023"/>
      <c r="E3" s="541" t="s">
        <v>46</v>
      </c>
    </row>
    <row r="4" spans="1:5" s="518" customFormat="1" ht="15.95" customHeight="1" thickBot="1" x14ac:dyDescent="0.3">
      <c r="A4" s="472"/>
      <c r="B4" s="472"/>
      <c r="C4" s="473"/>
      <c r="D4" s="473"/>
      <c r="E4" s="473" t="s">
        <v>723</v>
      </c>
    </row>
    <row r="5" spans="1:5" ht="24.75" thickBot="1" x14ac:dyDescent="0.25">
      <c r="A5" s="305" t="s">
        <v>146</v>
      </c>
      <c r="B5" s="306" t="s">
        <v>704</v>
      </c>
      <c r="C5" s="91" t="s">
        <v>176</v>
      </c>
      <c r="D5" s="91" t="s">
        <v>181</v>
      </c>
      <c r="E5" s="474" t="s">
        <v>182</v>
      </c>
    </row>
    <row r="6" spans="1:5" s="519" customFormat="1" ht="12.95" customHeight="1" thickBot="1" x14ac:dyDescent="0.25">
      <c r="A6" s="467" t="s">
        <v>399</v>
      </c>
      <c r="B6" s="468" t="s">
        <v>400</v>
      </c>
      <c r="C6" s="468" t="s">
        <v>401</v>
      </c>
      <c r="D6" s="106" t="s">
        <v>402</v>
      </c>
      <c r="E6" s="104" t="s">
        <v>403</v>
      </c>
    </row>
    <row r="7" spans="1:5" s="519" customFormat="1" ht="15.95" customHeight="1" thickBot="1" x14ac:dyDescent="0.25">
      <c r="A7" s="1010" t="s">
        <v>41</v>
      </c>
      <c r="B7" s="1011"/>
      <c r="C7" s="1011"/>
      <c r="D7" s="1011"/>
      <c r="E7" s="1012"/>
    </row>
    <row r="8" spans="1:5" s="493" customFormat="1" ht="12" customHeight="1" thickBot="1" x14ac:dyDescent="0.25">
      <c r="A8" s="467" t="s">
        <v>6</v>
      </c>
      <c r="B8" s="531" t="s">
        <v>538</v>
      </c>
      <c r="C8" s="399">
        <f>SUM(C9:C18)</f>
        <v>13656450</v>
      </c>
      <c r="D8" s="558">
        <f>SUM(D9:D18)</f>
        <v>13656450</v>
      </c>
      <c r="E8" s="537">
        <f>SUM(E9:E18)</f>
        <v>12840583</v>
      </c>
    </row>
    <row r="9" spans="1:5" s="493" customFormat="1" ht="12" customHeight="1" x14ac:dyDescent="0.2">
      <c r="A9" s="542" t="s">
        <v>70</v>
      </c>
      <c r="B9" s="322" t="s">
        <v>318</v>
      </c>
      <c r="C9" s="100">
        <v>15000</v>
      </c>
      <c r="D9" s="559">
        <v>1315000</v>
      </c>
      <c r="E9" s="526">
        <v>1628519</v>
      </c>
    </row>
    <row r="10" spans="1:5" s="493" customFormat="1" ht="12" customHeight="1" x14ac:dyDescent="0.2">
      <c r="A10" s="543" t="s">
        <v>71</v>
      </c>
      <c r="B10" s="320" t="s">
        <v>319</v>
      </c>
      <c r="C10" s="396">
        <v>11920000</v>
      </c>
      <c r="D10" s="560">
        <v>10610000</v>
      </c>
      <c r="E10" s="109">
        <v>9407389</v>
      </c>
    </row>
    <row r="11" spans="1:5" s="493" customFormat="1" ht="12" customHeight="1" x14ac:dyDescent="0.2">
      <c r="A11" s="543" t="s">
        <v>72</v>
      </c>
      <c r="B11" s="320" t="s">
        <v>320</v>
      </c>
      <c r="C11" s="396"/>
      <c r="D11" s="560"/>
      <c r="E11" s="109"/>
    </row>
    <row r="12" spans="1:5" s="493" customFormat="1" ht="12" customHeight="1" x14ac:dyDescent="0.2">
      <c r="A12" s="543" t="s">
        <v>73</v>
      </c>
      <c r="B12" s="320" t="s">
        <v>321</v>
      </c>
      <c r="C12" s="396"/>
      <c r="D12" s="560"/>
      <c r="E12" s="109"/>
    </row>
    <row r="13" spans="1:5" s="493" customFormat="1" ht="12" customHeight="1" x14ac:dyDescent="0.2">
      <c r="A13" s="543" t="s">
        <v>105</v>
      </c>
      <c r="B13" s="320" t="s">
        <v>322</v>
      </c>
      <c r="C13" s="396"/>
      <c r="D13" s="560"/>
      <c r="E13" s="109"/>
    </row>
    <row r="14" spans="1:5" s="493" customFormat="1" ht="12" customHeight="1" x14ac:dyDescent="0.2">
      <c r="A14" s="543" t="s">
        <v>74</v>
      </c>
      <c r="B14" s="320" t="s">
        <v>539</v>
      </c>
      <c r="C14" s="396">
        <v>1721450</v>
      </c>
      <c r="D14" s="560">
        <v>1721450</v>
      </c>
      <c r="E14" s="109">
        <v>1448903</v>
      </c>
    </row>
    <row r="15" spans="1:5" s="520" customFormat="1" ht="12" customHeight="1" x14ac:dyDescent="0.2">
      <c r="A15" s="543" t="s">
        <v>75</v>
      </c>
      <c r="B15" s="319" t="s">
        <v>540</v>
      </c>
      <c r="C15" s="396"/>
      <c r="D15" s="560"/>
      <c r="E15" s="109"/>
    </row>
    <row r="16" spans="1:5" s="520" customFormat="1" ht="12" customHeight="1" x14ac:dyDescent="0.2">
      <c r="A16" s="543" t="s">
        <v>83</v>
      </c>
      <c r="B16" s="320" t="s">
        <v>325</v>
      </c>
      <c r="C16" s="101"/>
      <c r="D16" s="561"/>
      <c r="E16" s="525">
        <v>0</v>
      </c>
    </row>
    <row r="17" spans="1:5" s="493" customFormat="1" ht="12" customHeight="1" x14ac:dyDescent="0.2">
      <c r="A17" s="543" t="s">
        <v>84</v>
      </c>
      <c r="B17" s="320" t="s">
        <v>327</v>
      </c>
      <c r="C17" s="396"/>
      <c r="D17" s="560"/>
      <c r="E17" s="109"/>
    </row>
    <row r="18" spans="1:5" s="520" customFormat="1" ht="12" customHeight="1" thickBot="1" x14ac:dyDescent="0.25">
      <c r="A18" s="543" t="s">
        <v>85</v>
      </c>
      <c r="B18" s="319" t="s">
        <v>329</v>
      </c>
      <c r="C18" s="398"/>
      <c r="D18" s="110">
        <v>10000</v>
      </c>
      <c r="E18" s="521">
        <v>355772</v>
      </c>
    </row>
    <row r="19" spans="1:5" s="520" customFormat="1" ht="12" customHeight="1" thickBot="1" x14ac:dyDescent="0.25">
      <c r="A19" s="467" t="s">
        <v>7</v>
      </c>
      <c r="B19" s="531" t="s">
        <v>541</v>
      </c>
      <c r="C19" s="399">
        <f>SUM(C20:C22)</f>
        <v>3196914</v>
      </c>
      <c r="D19" s="558">
        <f>SUM(D20:D22)</f>
        <v>4986226</v>
      </c>
      <c r="E19" s="537">
        <f>SUM(E20:E22)</f>
        <v>4783332</v>
      </c>
    </row>
    <row r="20" spans="1:5" s="520" customFormat="1" ht="12" customHeight="1" x14ac:dyDescent="0.2">
      <c r="A20" s="543" t="s">
        <v>76</v>
      </c>
      <c r="B20" s="321" t="s">
        <v>300</v>
      </c>
      <c r="C20" s="396"/>
      <c r="D20" s="560"/>
      <c r="E20" s="109"/>
    </row>
    <row r="21" spans="1:5" s="520" customFormat="1" ht="12" customHeight="1" x14ac:dyDescent="0.2">
      <c r="A21" s="543" t="s">
        <v>77</v>
      </c>
      <c r="B21" s="320" t="s">
        <v>542</v>
      </c>
      <c r="C21" s="396"/>
      <c r="D21" s="560"/>
      <c r="E21" s="109"/>
    </row>
    <row r="22" spans="1:5" s="520" customFormat="1" ht="12" customHeight="1" x14ac:dyDescent="0.2">
      <c r="A22" s="543" t="s">
        <v>78</v>
      </c>
      <c r="B22" s="320" t="s">
        <v>543</v>
      </c>
      <c r="C22" s="396">
        <v>3196914</v>
      </c>
      <c r="D22" s="560">
        <v>4986226</v>
      </c>
      <c r="E22" s="109">
        <v>4783332</v>
      </c>
    </row>
    <row r="23" spans="1:5" s="493" customFormat="1" ht="12" customHeight="1" thickBot="1" x14ac:dyDescent="0.25">
      <c r="A23" s="543" t="s">
        <v>79</v>
      </c>
      <c r="B23" s="320" t="s">
        <v>654</v>
      </c>
      <c r="C23" s="396"/>
      <c r="D23" s="560"/>
      <c r="E23" s="109"/>
    </row>
    <row r="24" spans="1:5" s="493" customFormat="1" ht="12" customHeight="1" thickBot="1" x14ac:dyDescent="0.25">
      <c r="A24" s="530" t="s">
        <v>8</v>
      </c>
      <c r="B24" s="340" t="s">
        <v>122</v>
      </c>
      <c r="C24" s="41"/>
      <c r="D24" s="562"/>
      <c r="E24" s="536"/>
    </row>
    <row r="25" spans="1:5" s="493" customFormat="1" ht="12" customHeight="1" thickBot="1" x14ac:dyDescent="0.25">
      <c r="A25" s="530" t="s">
        <v>9</v>
      </c>
      <c r="B25" s="340" t="s">
        <v>544</v>
      </c>
      <c r="C25" s="399">
        <f>+C26+C27</f>
        <v>0</v>
      </c>
      <c r="D25" s="558">
        <f>+D26+D27</f>
        <v>0</v>
      </c>
      <c r="E25" s="537">
        <f>+E26+E27</f>
        <v>0</v>
      </c>
    </row>
    <row r="26" spans="1:5" s="493" customFormat="1" ht="12" customHeight="1" x14ac:dyDescent="0.2">
      <c r="A26" s="544" t="s">
        <v>313</v>
      </c>
      <c r="B26" s="545" t="s">
        <v>542</v>
      </c>
      <c r="C26" s="97"/>
      <c r="D26" s="551"/>
      <c r="E26" s="524"/>
    </row>
    <row r="27" spans="1:5" s="493" customFormat="1" ht="12" customHeight="1" x14ac:dyDescent="0.2">
      <c r="A27" s="544" t="s">
        <v>314</v>
      </c>
      <c r="B27" s="546" t="s">
        <v>545</v>
      </c>
      <c r="C27" s="400"/>
      <c r="D27" s="563"/>
      <c r="E27" s="523"/>
    </row>
    <row r="28" spans="1:5" s="493" customFormat="1" ht="12" customHeight="1" thickBot="1" x14ac:dyDescent="0.25">
      <c r="A28" s="543" t="s">
        <v>315</v>
      </c>
      <c r="B28" s="547" t="s">
        <v>655</v>
      </c>
      <c r="C28" s="527"/>
      <c r="D28" s="564"/>
      <c r="E28" s="522"/>
    </row>
    <row r="29" spans="1:5" s="493" customFormat="1" ht="12" customHeight="1" thickBot="1" x14ac:dyDescent="0.25">
      <c r="A29" s="530" t="s">
        <v>10</v>
      </c>
      <c r="B29" s="340" t="s">
        <v>546</v>
      </c>
      <c r="C29" s="399">
        <f>+C30+C31+C32</f>
        <v>0</v>
      </c>
      <c r="D29" s="558">
        <f>+D30+D31+D32</f>
        <v>0</v>
      </c>
      <c r="E29" s="537">
        <f>+E30+E31+E32</f>
        <v>0</v>
      </c>
    </row>
    <row r="30" spans="1:5" s="493" customFormat="1" ht="12" customHeight="1" x14ac:dyDescent="0.2">
      <c r="A30" s="544" t="s">
        <v>63</v>
      </c>
      <c r="B30" s="545" t="s">
        <v>331</v>
      </c>
      <c r="C30" s="97"/>
      <c r="D30" s="551"/>
      <c r="E30" s="524"/>
    </row>
    <row r="31" spans="1:5" s="493" customFormat="1" ht="12" customHeight="1" x14ac:dyDescent="0.2">
      <c r="A31" s="544" t="s">
        <v>64</v>
      </c>
      <c r="B31" s="546" t="s">
        <v>332</v>
      </c>
      <c r="C31" s="400"/>
      <c r="D31" s="563"/>
      <c r="E31" s="523"/>
    </row>
    <row r="32" spans="1:5" s="493" customFormat="1" ht="12" customHeight="1" thickBot="1" x14ac:dyDescent="0.25">
      <c r="A32" s="543" t="s">
        <v>65</v>
      </c>
      <c r="B32" s="529" t="s">
        <v>334</v>
      </c>
      <c r="C32" s="527"/>
      <c r="D32" s="564"/>
      <c r="E32" s="522"/>
    </row>
    <row r="33" spans="1:5" s="493" customFormat="1" ht="12" customHeight="1" thickBot="1" x14ac:dyDescent="0.25">
      <c r="A33" s="530" t="s">
        <v>11</v>
      </c>
      <c r="B33" s="340" t="s">
        <v>459</v>
      </c>
      <c r="C33" s="41"/>
      <c r="D33" s="562"/>
      <c r="E33" s="536"/>
    </row>
    <row r="34" spans="1:5" s="493" customFormat="1" ht="12" customHeight="1" thickBot="1" x14ac:dyDescent="0.25">
      <c r="A34" s="530" t="s">
        <v>12</v>
      </c>
      <c r="B34" s="340" t="s">
        <v>547</v>
      </c>
      <c r="C34" s="41"/>
      <c r="D34" s="562"/>
      <c r="E34" s="536"/>
    </row>
    <row r="35" spans="1:5" s="493" customFormat="1" ht="12" customHeight="1" thickBot="1" x14ac:dyDescent="0.25">
      <c r="A35" s="467" t="s">
        <v>13</v>
      </c>
      <c r="B35" s="340" t="s">
        <v>548</v>
      </c>
      <c r="C35" s="399">
        <f>+C8+C19+C24+C25+C29+C33+C34</f>
        <v>16853364</v>
      </c>
      <c r="D35" s="558">
        <f>+D8+D19+D24+D25+D29+D33+D34</f>
        <v>18642676</v>
      </c>
      <c r="E35" s="537">
        <f>+E8+E19+E24+E25+E29+E33+E34</f>
        <v>17623915</v>
      </c>
    </row>
    <row r="36" spans="1:5" s="520" customFormat="1" ht="12" customHeight="1" thickBot="1" x14ac:dyDescent="0.25">
      <c r="A36" s="532" t="s">
        <v>14</v>
      </c>
      <c r="B36" s="340" t="s">
        <v>549</v>
      </c>
      <c r="C36" s="399">
        <f>+C37+C38+C39</f>
        <v>38034967</v>
      </c>
      <c r="D36" s="558">
        <f>+D37+D38+D39</f>
        <v>42243882</v>
      </c>
      <c r="E36" s="537">
        <f>+E37+E38+E39</f>
        <v>34970640</v>
      </c>
    </row>
    <row r="37" spans="1:5" s="520" customFormat="1" ht="15" customHeight="1" x14ac:dyDescent="0.2">
      <c r="A37" s="544" t="s">
        <v>550</v>
      </c>
      <c r="B37" s="545" t="s">
        <v>163</v>
      </c>
      <c r="C37" s="97"/>
      <c r="D37" s="551">
        <v>671879</v>
      </c>
      <c r="E37" s="524">
        <v>671879</v>
      </c>
    </row>
    <row r="38" spans="1:5" s="520" customFormat="1" ht="15" customHeight="1" x14ac:dyDescent="0.2">
      <c r="A38" s="544" t="s">
        <v>551</v>
      </c>
      <c r="B38" s="546" t="s">
        <v>2</v>
      </c>
      <c r="C38" s="400"/>
      <c r="D38" s="563"/>
      <c r="E38" s="523"/>
    </row>
    <row r="39" spans="1:5" ht="13.5" thickBot="1" x14ac:dyDescent="0.25">
      <c r="A39" s="543" t="s">
        <v>552</v>
      </c>
      <c r="B39" s="529" t="s">
        <v>553</v>
      </c>
      <c r="C39" s="527">
        <v>38034967</v>
      </c>
      <c r="D39" s="564">
        <v>41572003</v>
      </c>
      <c r="E39" s="522">
        <v>34298761</v>
      </c>
    </row>
    <row r="40" spans="1:5" s="519" customFormat="1" ht="16.5" customHeight="1" thickBot="1" x14ac:dyDescent="0.25">
      <c r="A40" s="532" t="s">
        <v>15</v>
      </c>
      <c r="B40" s="533" t="s">
        <v>554</v>
      </c>
      <c r="C40" s="103">
        <f>+C35+C36</f>
        <v>54888331</v>
      </c>
      <c r="D40" s="565">
        <f>+D35+D36</f>
        <v>60886558</v>
      </c>
      <c r="E40" s="538">
        <f>+E35+E36</f>
        <v>52594555</v>
      </c>
    </row>
    <row r="41" spans="1:5" s="295" customFormat="1" ht="12" customHeight="1" x14ac:dyDescent="0.2">
      <c r="A41" s="475"/>
      <c r="B41" s="476"/>
      <c r="C41" s="491"/>
      <c r="D41" s="491"/>
      <c r="E41" s="491"/>
    </row>
    <row r="42" spans="1:5" ht="12" customHeight="1" thickBot="1" x14ac:dyDescent="0.25">
      <c r="A42" s="477"/>
      <c r="B42" s="478"/>
      <c r="C42" s="492"/>
      <c r="D42" s="492"/>
      <c r="E42" s="492"/>
    </row>
    <row r="43" spans="1:5" ht="12" customHeight="1" thickBot="1" x14ac:dyDescent="0.25">
      <c r="A43" s="1010" t="s">
        <v>42</v>
      </c>
      <c r="B43" s="1011"/>
      <c r="C43" s="1011"/>
      <c r="D43" s="1011"/>
      <c r="E43" s="1012"/>
    </row>
    <row r="44" spans="1:5" ht="12" customHeight="1" thickBot="1" x14ac:dyDescent="0.25">
      <c r="A44" s="530" t="s">
        <v>6</v>
      </c>
      <c r="B44" s="340" t="s">
        <v>555</v>
      </c>
      <c r="C44" s="399">
        <f>SUM(C45:C49)</f>
        <v>54888331</v>
      </c>
      <c r="D44" s="399">
        <f>SUM(D45:D49)</f>
        <v>60425558</v>
      </c>
      <c r="E44" s="537">
        <f>SUM(E45:E49)</f>
        <v>57111950</v>
      </c>
    </row>
    <row r="45" spans="1:5" ht="12" customHeight="1" x14ac:dyDescent="0.2">
      <c r="A45" s="543" t="s">
        <v>70</v>
      </c>
      <c r="B45" s="321" t="s">
        <v>36</v>
      </c>
      <c r="C45" s="97">
        <v>24659220</v>
      </c>
      <c r="D45" s="97">
        <v>27333149</v>
      </c>
      <c r="E45" s="524">
        <v>25943363</v>
      </c>
    </row>
    <row r="46" spans="1:5" ht="12" customHeight="1" x14ac:dyDescent="0.2">
      <c r="A46" s="543" t="s">
        <v>71</v>
      </c>
      <c r="B46" s="320" t="s">
        <v>131</v>
      </c>
      <c r="C46" s="393">
        <v>5059986</v>
      </c>
      <c r="D46" s="393">
        <v>5581405</v>
      </c>
      <c r="E46" s="548">
        <v>5054484</v>
      </c>
    </row>
    <row r="47" spans="1:5" ht="12" customHeight="1" x14ac:dyDescent="0.2">
      <c r="A47" s="543" t="s">
        <v>72</v>
      </c>
      <c r="B47" s="320" t="s">
        <v>98</v>
      </c>
      <c r="C47" s="393">
        <v>25169125</v>
      </c>
      <c r="D47" s="393">
        <v>27511004</v>
      </c>
      <c r="E47" s="548">
        <v>26114103</v>
      </c>
    </row>
    <row r="48" spans="1:5" s="295" customFormat="1" ht="12" customHeight="1" x14ac:dyDescent="0.2">
      <c r="A48" s="543" t="s">
        <v>73</v>
      </c>
      <c r="B48" s="320" t="s">
        <v>132</v>
      </c>
      <c r="C48" s="393"/>
      <c r="D48" s="393"/>
      <c r="E48" s="548"/>
    </row>
    <row r="49" spans="1:5" ht="12" customHeight="1" thickBot="1" x14ac:dyDescent="0.25">
      <c r="A49" s="543" t="s">
        <v>105</v>
      </c>
      <c r="B49" s="320" t="s">
        <v>133</v>
      </c>
      <c r="C49" s="393"/>
      <c r="D49" s="393"/>
      <c r="E49" s="548"/>
    </row>
    <row r="50" spans="1:5" ht="12" customHeight="1" thickBot="1" x14ac:dyDescent="0.25">
      <c r="A50" s="530" t="s">
        <v>7</v>
      </c>
      <c r="B50" s="340" t="s">
        <v>556</v>
      </c>
      <c r="C50" s="399">
        <f>SUM(C51:C53)</f>
        <v>0</v>
      </c>
      <c r="D50" s="399">
        <f>SUM(D51:D53)</f>
        <v>461000</v>
      </c>
      <c r="E50" s="537">
        <f>SUM(E51:E53)</f>
        <v>363301</v>
      </c>
    </row>
    <row r="51" spans="1:5" ht="12" customHeight="1" x14ac:dyDescent="0.2">
      <c r="A51" s="543" t="s">
        <v>76</v>
      </c>
      <c r="B51" s="321" t="s">
        <v>153</v>
      </c>
      <c r="C51" s="97"/>
      <c r="D51" s="97">
        <v>461000</v>
      </c>
      <c r="E51" s="524">
        <v>363301</v>
      </c>
    </row>
    <row r="52" spans="1:5" ht="12" customHeight="1" x14ac:dyDescent="0.2">
      <c r="A52" s="543" t="s">
        <v>77</v>
      </c>
      <c r="B52" s="320" t="s">
        <v>135</v>
      </c>
      <c r="C52" s="393"/>
      <c r="D52" s="393"/>
      <c r="E52" s="548"/>
    </row>
    <row r="53" spans="1:5" ht="15" customHeight="1" x14ac:dyDescent="0.2">
      <c r="A53" s="543" t="s">
        <v>78</v>
      </c>
      <c r="B53" s="320" t="s">
        <v>43</v>
      </c>
      <c r="C53" s="393"/>
      <c r="D53" s="393"/>
      <c r="E53" s="548"/>
    </row>
    <row r="54" spans="1:5" ht="13.5" thickBot="1" x14ac:dyDescent="0.25">
      <c r="A54" s="543" t="s">
        <v>79</v>
      </c>
      <c r="B54" s="320" t="s">
        <v>656</v>
      </c>
      <c r="C54" s="393"/>
      <c r="D54" s="393"/>
      <c r="E54" s="548"/>
    </row>
    <row r="55" spans="1:5" ht="15" customHeight="1" thickBot="1" x14ac:dyDescent="0.25">
      <c r="A55" s="530" t="s">
        <v>8</v>
      </c>
      <c r="B55" s="534" t="s">
        <v>557</v>
      </c>
      <c r="C55" s="103">
        <f>+C44+C50</f>
        <v>54888331</v>
      </c>
      <c r="D55" s="103">
        <f>+D44+D50</f>
        <v>60886558</v>
      </c>
      <c r="E55" s="538">
        <f>+E44+E50</f>
        <v>57475251</v>
      </c>
    </row>
    <row r="56" spans="1:5" ht="13.5" thickBot="1" x14ac:dyDescent="0.25">
      <c r="C56" s="539"/>
      <c r="D56" s="539"/>
      <c r="E56" s="539"/>
    </row>
    <row r="57" spans="1:5" ht="13.5" thickBot="1" x14ac:dyDescent="0.25">
      <c r="A57" s="624" t="s">
        <v>706</v>
      </c>
      <c r="B57" s="625"/>
      <c r="C57" s="107"/>
      <c r="D57" s="107"/>
      <c r="E57" s="528">
        <v>16</v>
      </c>
    </row>
    <row r="58" spans="1:5" ht="13.5" thickBot="1" x14ac:dyDescent="0.25">
      <c r="A58" s="626" t="s">
        <v>705</v>
      </c>
      <c r="B58" s="627"/>
      <c r="C58" s="107"/>
      <c r="D58" s="107"/>
      <c r="E58" s="528"/>
    </row>
  </sheetData>
  <sheetProtection formatCells="0"/>
  <mergeCells count="4">
    <mergeCell ref="B2:D2"/>
    <mergeCell ref="B3:D3"/>
    <mergeCell ref="A7:E7"/>
    <mergeCell ref="A43:E43"/>
  </mergeCells>
  <phoneticPr fontId="27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8"/>
  <sheetViews>
    <sheetView zoomScaleNormal="100" zoomScaleSheetLayoutView="145" workbookViewId="0">
      <selection activeCell="E1" sqref="E1"/>
    </sheetView>
  </sheetViews>
  <sheetFormatPr defaultColWidth="9.33203125" defaultRowHeight="12.75" x14ac:dyDescent="0.2"/>
  <cols>
    <col min="1" max="1" width="18.6640625" style="535" customWidth="1"/>
    <col min="2" max="2" width="62" style="32" customWidth="1"/>
    <col min="3" max="5" width="15.83203125" style="32" customWidth="1"/>
    <col min="6" max="16384" width="9.33203125" style="32"/>
  </cols>
  <sheetData>
    <row r="1" spans="1:5" s="470" customFormat="1" ht="21" customHeight="1" thickBot="1" x14ac:dyDescent="0.25">
      <c r="A1" s="469"/>
      <c r="B1" s="471"/>
      <c r="C1" s="516" t="s">
        <v>942</v>
      </c>
      <c r="D1" s="516"/>
      <c r="E1" s="607"/>
    </row>
    <row r="2" spans="1:5" s="517" customFormat="1" ht="25.5" customHeight="1" x14ac:dyDescent="0.2">
      <c r="A2" s="497" t="s">
        <v>145</v>
      </c>
      <c r="B2" s="1016" t="s">
        <v>710</v>
      </c>
      <c r="C2" s="1017"/>
      <c r="D2" s="1018"/>
      <c r="E2" s="540" t="s">
        <v>48</v>
      </c>
    </row>
    <row r="3" spans="1:5" s="517" customFormat="1" ht="24.75" thickBot="1" x14ac:dyDescent="0.25">
      <c r="A3" s="515" t="s">
        <v>144</v>
      </c>
      <c r="B3" s="1019" t="s">
        <v>853</v>
      </c>
      <c r="C3" s="1022"/>
      <c r="D3" s="1023"/>
      <c r="E3" s="541" t="s">
        <v>47</v>
      </c>
    </row>
    <row r="4" spans="1:5" s="518" customFormat="1" ht="15.95" customHeight="1" thickBot="1" x14ac:dyDescent="0.3">
      <c r="A4" s="472"/>
      <c r="B4" s="472"/>
      <c r="C4" s="473"/>
      <c r="D4" s="473"/>
      <c r="E4" s="473" t="s">
        <v>723</v>
      </c>
    </row>
    <row r="5" spans="1:5" ht="24.75" thickBot="1" x14ac:dyDescent="0.25">
      <c r="A5" s="305" t="s">
        <v>146</v>
      </c>
      <c r="B5" s="306" t="s">
        <v>704</v>
      </c>
      <c r="C5" s="91" t="s">
        <v>176</v>
      </c>
      <c r="D5" s="91" t="s">
        <v>181</v>
      </c>
      <c r="E5" s="474" t="s">
        <v>182</v>
      </c>
    </row>
    <row r="6" spans="1:5" s="519" customFormat="1" ht="12.95" customHeight="1" thickBot="1" x14ac:dyDescent="0.25">
      <c r="A6" s="467" t="s">
        <v>399</v>
      </c>
      <c r="B6" s="468" t="s">
        <v>400</v>
      </c>
      <c r="C6" s="468" t="s">
        <v>401</v>
      </c>
      <c r="D6" s="106" t="s">
        <v>402</v>
      </c>
      <c r="E6" s="104" t="s">
        <v>403</v>
      </c>
    </row>
    <row r="7" spans="1:5" s="519" customFormat="1" ht="15.95" customHeight="1" thickBot="1" x14ac:dyDescent="0.25">
      <c r="A7" s="1010" t="s">
        <v>41</v>
      </c>
      <c r="B7" s="1011"/>
      <c r="C7" s="1011"/>
      <c r="D7" s="1011"/>
      <c r="E7" s="1012"/>
    </row>
    <row r="8" spans="1:5" s="493" customFormat="1" ht="12" customHeight="1" thickBot="1" x14ac:dyDescent="0.25">
      <c r="A8" s="467" t="s">
        <v>6</v>
      </c>
      <c r="B8" s="531" t="s">
        <v>538</v>
      </c>
      <c r="C8" s="399">
        <f>SUM(C9:C18)</f>
        <v>1270000</v>
      </c>
      <c r="D8" s="558">
        <f>SUM(D9:D18)</f>
        <v>1270000</v>
      </c>
      <c r="E8" s="537">
        <f>SUM(E9:E18)</f>
        <v>1877250</v>
      </c>
    </row>
    <row r="9" spans="1:5" s="493" customFormat="1" ht="12" customHeight="1" x14ac:dyDescent="0.2">
      <c r="A9" s="542" t="s">
        <v>70</v>
      </c>
      <c r="B9" s="322" t="s">
        <v>318</v>
      </c>
      <c r="C9" s="100">
        <v>1000000</v>
      </c>
      <c r="D9" s="559">
        <v>1000000</v>
      </c>
      <c r="E9" s="526">
        <v>1070877</v>
      </c>
    </row>
    <row r="10" spans="1:5" s="493" customFormat="1" ht="12" customHeight="1" x14ac:dyDescent="0.2">
      <c r="A10" s="543" t="s">
        <v>71</v>
      </c>
      <c r="B10" s="320" t="s">
        <v>319</v>
      </c>
      <c r="C10" s="396"/>
      <c r="D10" s="560"/>
      <c r="E10" s="109">
        <v>412209</v>
      </c>
    </row>
    <row r="11" spans="1:5" s="493" customFormat="1" ht="12" customHeight="1" x14ac:dyDescent="0.2">
      <c r="A11" s="543" t="s">
        <v>72</v>
      </c>
      <c r="B11" s="320" t="s">
        <v>320</v>
      </c>
      <c r="C11" s="396"/>
      <c r="D11" s="560"/>
      <c r="E11" s="109"/>
    </row>
    <row r="12" spans="1:5" s="493" customFormat="1" ht="12" customHeight="1" x14ac:dyDescent="0.2">
      <c r="A12" s="543" t="s">
        <v>73</v>
      </c>
      <c r="B12" s="320" t="s">
        <v>321</v>
      </c>
      <c r="C12" s="396"/>
      <c r="D12" s="560"/>
      <c r="E12" s="109"/>
    </row>
    <row r="13" spans="1:5" s="493" customFormat="1" ht="12" customHeight="1" x14ac:dyDescent="0.2">
      <c r="A13" s="543" t="s">
        <v>105</v>
      </c>
      <c r="B13" s="320" t="s">
        <v>322</v>
      </c>
      <c r="C13" s="396"/>
      <c r="D13" s="560"/>
      <c r="E13" s="109"/>
    </row>
    <row r="14" spans="1:5" s="493" customFormat="1" ht="12" customHeight="1" x14ac:dyDescent="0.2">
      <c r="A14" s="543" t="s">
        <v>74</v>
      </c>
      <c r="B14" s="320" t="s">
        <v>539</v>
      </c>
      <c r="C14" s="396">
        <v>270000</v>
      </c>
      <c r="D14" s="560">
        <v>270000</v>
      </c>
      <c r="E14" s="109">
        <v>394164</v>
      </c>
    </row>
    <row r="15" spans="1:5" s="520" customFormat="1" ht="12" customHeight="1" x14ac:dyDescent="0.2">
      <c r="A15" s="543" t="s">
        <v>75</v>
      </c>
      <c r="B15" s="319" t="s">
        <v>540</v>
      </c>
      <c r="C15" s="396"/>
      <c r="D15" s="560"/>
      <c r="E15" s="109"/>
    </row>
    <row r="16" spans="1:5" s="520" customFormat="1" ht="12" customHeight="1" x14ac:dyDescent="0.2">
      <c r="A16" s="543" t="s">
        <v>83</v>
      </c>
      <c r="B16" s="320" t="s">
        <v>325</v>
      </c>
      <c r="C16" s="101"/>
      <c r="D16" s="561"/>
      <c r="E16" s="525"/>
    </row>
    <row r="17" spans="1:5" s="493" customFormat="1" ht="12" customHeight="1" x14ac:dyDescent="0.2">
      <c r="A17" s="543" t="s">
        <v>84</v>
      </c>
      <c r="B17" s="320" t="s">
        <v>327</v>
      </c>
      <c r="C17" s="396"/>
      <c r="D17" s="560"/>
      <c r="E17" s="109"/>
    </row>
    <row r="18" spans="1:5" s="520" customFormat="1" ht="12" customHeight="1" thickBot="1" x14ac:dyDescent="0.25">
      <c r="A18" s="543" t="s">
        <v>85</v>
      </c>
      <c r="B18" s="319" t="s">
        <v>329</v>
      </c>
      <c r="C18" s="398"/>
      <c r="D18" s="110"/>
      <c r="E18" s="521"/>
    </row>
    <row r="19" spans="1:5" s="520" customFormat="1" ht="12" customHeight="1" thickBot="1" x14ac:dyDescent="0.25">
      <c r="A19" s="467" t="s">
        <v>7</v>
      </c>
      <c r="B19" s="531" t="s">
        <v>541</v>
      </c>
      <c r="C19" s="399">
        <f>SUM(C20:C22)</f>
        <v>0</v>
      </c>
      <c r="D19" s="558">
        <f>SUM(D20:D22)</f>
        <v>0</v>
      </c>
      <c r="E19" s="537">
        <f>SUM(E20:E22)</f>
        <v>0</v>
      </c>
    </row>
    <row r="20" spans="1:5" s="520" customFormat="1" ht="12" customHeight="1" x14ac:dyDescent="0.2">
      <c r="A20" s="543" t="s">
        <v>76</v>
      </c>
      <c r="B20" s="321" t="s">
        <v>300</v>
      </c>
      <c r="C20" s="396"/>
      <c r="D20" s="560"/>
      <c r="E20" s="109"/>
    </row>
    <row r="21" spans="1:5" s="520" customFormat="1" ht="12" customHeight="1" x14ac:dyDescent="0.2">
      <c r="A21" s="543" t="s">
        <v>77</v>
      </c>
      <c r="B21" s="320" t="s">
        <v>542</v>
      </c>
      <c r="C21" s="396"/>
      <c r="D21" s="560"/>
      <c r="E21" s="109"/>
    </row>
    <row r="22" spans="1:5" s="520" customFormat="1" ht="12" customHeight="1" x14ac:dyDescent="0.2">
      <c r="A22" s="543" t="s">
        <v>78</v>
      </c>
      <c r="B22" s="320" t="s">
        <v>543</v>
      </c>
      <c r="C22" s="396"/>
      <c r="D22" s="560"/>
      <c r="E22" s="109"/>
    </row>
    <row r="23" spans="1:5" s="493" customFormat="1" ht="12" customHeight="1" thickBot="1" x14ac:dyDescent="0.25">
      <c r="A23" s="543" t="s">
        <v>79</v>
      </c>
      <c r="B23" s="320" t="s">
        <v>654</v>
      </c>
      <c r="C23" s="396"/>
      <c r="D23" s="560"/>
      <c r="E23" s="109"/>
    </row>
    <row r="24" spans="1:5" s="493" customFormat="1" ht="12" customHeight="1" thickBot="1" x14ac:dyDescent="0.25">
      <c r="A24" s="530" t="s">
        <v>8</v>
      </c>
      <c r="B24" s="340" t="s">
        <v>122</v>
      </c>
      <c r="C24" s="41"/>
      <c r="D24" s="562"/>
      <c r="E24" s="536"/>
    </row>
    <row r="25" spans="1:5" s="493" customFormat="1" ht="12" customHeight="1" thickBot="1" x14ac:dyDescent="0.25">
      <c r="A25" s="530" t="s">
        <v>9</v>
      </c>
      <c r="B25" s="340" t="s">
        <v>544</v>
      </c>
      <c r="C25" s="399">
        <f>+C26+C27</f>
        <v>0</v>
      </c>
      <c r="D25" s="558">
        <f>+D26+D27</f>
        <v>0</v>
      </c>
      <c r="E25" s="537">
        <f>+E26+E27</f>
        <v>0</v>
      </c>
    </row>
    <row r="26" spans="1:5" s="493" customFormat="1" ht="12" customHeight="1" x14ac:dyDescent="0.2">
      <c r="A26" s="544" t="s">
        <v>313</v>
      </c>
      <c r="B26" s="545" t="s">
        <v>542</v>
      </c>
      <c r="C26" s="97"/>
      <c r="D26" s="551"/>
      <c r="E26" s="524"/>
    </row>
    <row r="27" spans="1:5" s="493" customFormat="1" ht="12" customHeight="1" x14ac:dyDescent="0.2">
      <c r="A27" s="544" t="s">
        <v>314</v>
      </c>
      <c r="B27" s="546" t="s">
        <v>545</v>
      </c>
      <c r="C27" s="400"/>
      <c r="D27" s="563"/>
      <c r="E27" s="523"/>
    </row>
    <row r="28" spans="1:5" s="493" customFormat="1" ht="12" customHeight="1" thickBot="1" x14ac:dyDescent="0.25">
      <c r="A28" s="543" t="s">
        <v>315</v>
      </c>
      <c r="B28" s="547" t="s">
        <v>655</v>
      </c>
      <c r="C28" s="527"/>
      <c r="D28" s="564"/>
      <c r="E28" s="522"/>
    </row>
    <row r="29" spans="1:5" s="493" customFormat="1" ht="12" customHeight="1" thickBot="1" x14ac:dyDescent="0.25">
      <c r="A29" s="530" t="s">
        <v>10</v>
      </c>
      <c r="B29" s="340" t="s">
        <v>546</v>
      </c>
      <c r="C29" s="399">
        <f>+C30+C31+C32</f>
        <v>0</v>
      </c>
      <c r="D29" s="558">
        <f>+D30+D31+D32</f>
        <v>0</v>
      </c>
      <c r="E29" s="537">
        <f>+E30+E31+E32</f>
        <v>0</v>
      </c>
    </row>
    <row r="30" spans="1:5" s="493" customFormat="1" ht="12" customHeight="1" x14ac:dyDescent="0.2">
      <c r="A30" s="544" t="s">
        <v>63</v>
      </c>
      <c r="B30" s="545" t="s">
        <v>331</v>
      </c>
      <c r="C30" s="97"/>
      <c r="D30" s="551"/>
      <c r="E30" s="524"/>
    </row>
    <row r="31" spans="1:5" s="493" customFormat="1" ht="12" customHeight="1" x14ac:dyDescent="0.2">
      <c r="A31" s="544" t="s">
        <v>64</v>
      </c>
      <c r="B31" s="546" t="s">
        <v>332</v>
      </c>
      <c r="C31" s="400"/>
      <c r="D31" s="563"/>
      <c r="E31" s="523"/>
    </row>
    <row r="32" spans="1:5" s="493" customFormat="1" ht="12" customHeight="1" thickBot="1" x14ac:dyDescent="0.25">
      <c r="A32" s="543" t="s">
        <v>65</v>
      </c>
      <c r="B32" s="529" t="s">
        <v>334</v>
      </c>
      <c r="C32" s="527"/>
      <c r="D32" s="564"/>
      <c r="E32" s="522"/>
    </row>
    <row r="33" spans="1:5" s="493" customFormat="1" ht="12" customHeight="1" thickBot="1" x14ac:dyDescent="0.25">
      <c r="A33" s="530" t="s">
        <v>11</v>
      </c>
      <c r="B33" s="340" t="s">
        <v>459</v>
      </c>
      <c r="C33" s="41"/>
      <c r="D33" s="562"/>
      <c r="E33" s="536"/>
    </row>
    <row r="34" spans="1:5" s="493" customFormat="1" ht="12" customHeight="1" thickBot="1" x14ac:dyDescent="0.25">
      <c r="A34" s="530" t="s">
        <v>12</v>
      </c>
      <c r="B34" s="340" t="s">
        <v>547</v>
      </c>
      <c r="C34" s="41"/>
      <c r="D34" s="562"/>
      <c r="E34" s="536"/>
    </row>
    <row r="35" spans="1:5" s="493" customFormat="1" ht="12" customHeight="1" thickBot="1" x14ac:dyDescent="0.25">
      <c r="A35" s="467" t="s">
        <v>13</v>
      </c>
      <c r="B35" s="340" t="s">
        <v>548</v>
      </c>
      <c r="C35" s="399">
        <f>+C8+C19+C24+C25+C29+C33+C34</f>
        <v>1270000</v>
      </c>
      <c r="D35" s="558">
        <f>+D8+D19+D24+D25+D29+D33+D34</f>
        <v>1270000</v>
      </c>
      <c r="E35" s="537">
        <f>+E8+E19+E24+E25+E29+E33+E34</f>
        <v>1877250</v>
      </c>
    </row>
    <row r="36" spans="1:5" s="520" customFormat="1" ht="12" customHeight="1" thickBot="1" x14ac:dyDescent="0.25">
      <c r="A36" s="532" t="s">
        <v>14</v>
      </c>
      <c r="B36" s="340" t="s">
        <v>549</v>
      </c>
      <c r="C36" s="399">
        <f>+C37+C38+C39</f>
        <v>0</v>
      </c>
      <c r="D36" s="558">
        <f>+D37+D38+D39</f>
        <v>986190</v>
      </c>
      <c r="E36" s="537">
        <f>+E37+E38+E39</f>
        <v>986190</v>
      </c>
    </row>
    <row r="37" spans="1:5" s="520" customFormat="1" ht="15" customHeight="1" x14ac:dyDescent="0.2">
      <c r="A37" s="544" t="s">
        <v>550</v>
      </c>
      <c r="B37" s="545" t="s">
        <v>163</v>
      </c>
      <c r="C37" s="97"/>
      <c r="D37" s="551"/>
      <c r="E37" s="524"/>
    </row>
    <row r="38" spans="1:5" s="520" customFormat="1" ht="15" customHeight="1" x14ac:dyDescent="0.2">
      <c r="A38" s="544" t="s">
        <v>551</v>
      </c>
      <c r="B38" s="546" t="s">
        <v>2</v>
      </c>
      <c r="C38" s="400"/>
      <c r="D38" s="563">
        <v>986190</v>
      </c>
      <c r="E38" s="523">
        <v>986190</v>
      </c>
    </row>
    <row r="39" spans="1:5" ht="13.5" thickBot="1" x14ac:dyDescent="0.25">
      <c r="A39" s="543" t="s">
        <v>552</v>
      </c>
      <c r="B39" s="529" t="s">
        <v>553</v>
      </c>
      <c r="C39" s="527"/>
      <c r="D39" s="564"/>
      <c r="E39" s="522"/>
    </row>
    <row r="40" spans="1:5" s="519" customFormat="1" ht="16.5" customHeight="1" thickBot="1" x14ac:dyDescent="0.25">
      <c r="A40" s="532" t="s">
        <v>15</v>
      </c>
      <c r="B40" s="533" t="s">
        <v>554</v>
      </c>
      <c r="C40" s="103">
        <f>+C35+C36</f>
        <v>1270000</v>
      </c>
      <c r="D40" s="565">
        <f>+D35+D36</f>
        <v>2256190</v>
      </c>
      <c r="E40" s="538">
        <f>+E35+E36</f>
        <v>2863440</v>
      </c>
    </row>
    <row r="41" spans="1:5" s="295" customFormat="1" ht="12" customHeight="1" x14ac:dyDescent="0.2">
      <c r="A41" s="475"/>
      <c r="B41" s="476"/>
      <c r="C41" s="491"/>
      <c r="D41" s="491"/>
      <c r="E41" s="491"/>
    </row>
    <row r="42" spans="1:5" ht="12" customHeight="1" thickBot="1" x14ac:dyDescent="0.25">
      <c r="A42" s="477"/>
      <c r="B42" s="478"/>
      <c r="C42" s="492"/>
      <c r="D42" s="492"/>
      <c r="E42" s="492"/>
    </row>
    <row r="43" spans="1:5" ht="12" customHeight="1" thickBot="1" x14ac:dyDescent="0.25">
      <c r="A43" s="1010" t="s">
        <v>42</v>
      </c>
      <c r="B43" s="1011"/>
      <c r="C43" s="1011"/>
      <c r="D43" s="1011"/>
      <c r="E43" s="1012"/>
    </row>
    <row r="44" spans="1:5" ht="12" customHeight="1" thickBot="1" x14ac:dyDescent="0.25">
      <c r="A44" s="530" t="s">
        <v>6</v>
      </c>
      <c r="B44" s="340" t="s">
        <v>555</v>
      </c>
      <c r="C44" s="399">
        <f>SUM(C45:C49)</f>
        <v>1270000</v>
      </c>
      <c r="D44" s="399">
        <f>SUM(D45:D49)</f>
        <v>2256190</v>
      </c>
      <c r="E44" s="537">
        <f>SUM(E45:E49)</f>
        <v>946704</v>
      </c>
    </row>
    <row r="45" spans="1:5" ht="12" customHeight="1" x14ac:dyDescent="0.2">
      <c r="A45" s="543" t="s">
        <v>70</v>
      </c>
      <c r="B45" s="321" t="s">
        <v>36</v>
      </c>
      <c r="C45" s="97"/>
      <c r="D45" s="97"/>
      <c r="E45" s="524"/>
    </row>
    <row r="46" spans="1:5" ht="12" customHeight="1" x14ac:dyDescent="0.2">
      <c r="A46" s="543" t="s">
        <v>71</v>
      </c>
      <c r="B46" s="320" t="s">
        <v>131</v>
      </c>
      <c r="C46" s="393"/>
      <c r="D46" s="393"/>
      <c r="E46" s="548"/>
    </row>
    <row r="47" spans="1:5" ht="12" customHeight="1" x14ac:dyDescent="0.2">
      <c r="A47" s="543" t="s">
        <v>72</v>
      </c>
      <c r="B47" s="320" t="s">
        <v>98</v>
      </c>
      <c r="C47" s="393">
        <v>1270000</v>
      </c>
      <c r="D47" s="393">
        <v>2167433</v>
      </c>
      <c r="E47" s="548">
        <v>857947</v>
      </c>
    </row>
    <row r="48" spans="1:5" s="295" customFormat="1" ht="12" customHeight="1" x14ac:dyDescent="0.2">
      <c r="A48" s="543" t="s">
        <v>73</v>
      </c>
      <c r="B48" s="320" t="s">
        <v>132</v>
      </c>
      <c r="C48" s="393"/>
      <c r="D48" s="393"/>
      <c r="E48" s="548"/>
    </row>
    <row r="49" spans="1:5" ht="12" customHeight="1" thickBot="1" x14ac:dyDescent="0.25">
      <c r="A49" s="543" t="s">
        <v>105</v>
      </c>
      <c r="B49" s="320" t="s">
        <v>133</v>
      </c>
      <c r="C49" s="393"/>
      <c r="D49" s="393">
        <v>88757</v>
      </c>
      <c r="E49" s="548">
        <v>88757</v>
      </c>
    </row>
    <row r="50" spans="1:5" ht="12" customHeight="1" thickBot="1" x14ac:dyDescent="0.25">
      <c r="A50" s="530" t="s">
        <v>7</v>
      </c>
      <c r="B50" s="340" t="s">
        <v>556</v>
      </c>
      <c r="C50" s="399">
        <f>SUM(C51:C53)</f>
        <v>0</v>
      </c>
      <c r="D50" s="399">
        <f>SUM(D51:D53)</f>
        <v>0</v>
      </c>
      <c r="E50" s="537">
        <f>SUM(E51:E53)</f>
        <v>0</v>
      </c>
    </row>
    <row r="51" spans="1:5" ht="12" customHeight="1" x14ac:dyDescent="0.2">
      <c r="A51" s="543" t="s">
        <v>76</v>
      </c>
      <c r="B51" s="321" t="s">
        <v>153</v>
      </c>
      <c r="C51" s="97"/>
      <c r="D51" s="97"/>
      <c r="E51" s="524"/>
    </row>
    <row r="52" spans="1:5" ht="12" customHeight="1" x14ac:dyDescent="0.2">
      <c r="A52" s="543" t="s">
        <v>77</v>
      </c>
      <c r="B52" s="320" t="s">
        <v>135</v>
      </c>
      <c r="C52" s="393"/>
      <c r="D52" s="393"/>
      <c r="E52" s="548"/>
    </row>
    <row r="53" spans="1:5" ht="15" customHeight="1" x14ac:dyDescent="0.2">
      <c r="A53" s="543" t="s">
        <v>78</v>
      </c>
      <c r="B53" s="320" t="s">
        <v>43</v>
      </c>
      <c r="C53" s="393"/>
      <c r="D53" s="393"/>
      <c r="E53" s="548"/>
    </row>
    <row r="54" spans="1:5" ht="13.5" thickBot="1" x14ac:dyDescent="0.25">
      <c r="A54" s="543" t="s">
        <v>79</v>
      </c>
      <c r="B54" s="320" t="s">
        <v>656</v>
      </c>
      <c r="C54" s="393"/>
      <c r="D54" s="393"/>
      <c r="E54" s="548"/>
    </row>
    <row r="55" spans="1:5" ht="15" customHeight="1" thickBot="1" x14ac:dyDescent="0.25">
      <c r="A55" s="530" t="s">
        <v>8</v>
      </c>
      <c r="B55" s="534" t="s">
        <v>557</v>
      </c>
      <c r="C55" s="103">
        <f>+C44+C50</f>
        <v>1270000</v>
      </c>
      <c r="D55" s="103">
        <f>+D44+D50</f>
        <v>2256190</v>
      </c>
      <c r="E55" s="538">
        <f>+E44+E50</f>
        <v>946704</v>
      </c>
    </row>
    <row r="56" spans="1:5" ht="13.5" thickBot="1" x14ac:dyDescent="0.25">
      <c r="C56" s="539"/>
      <c r="D56" s="539"/>
      <c r="E56" s="539"/>
    </row>
    <row r="57" spans="1:5" ht="13.5" thickBot="1" x14ac:dyDescent="0.25">
      <c r="A57" s="624" t="s">
        <v>706</v>
      </c>
      <c r="B57" s="625"/>
      <c r="C57" s="107"/>
      <c r="D57" s="107"/>
      <c r="E57" s="528"/>
    </row>
    <row r="58" spans="1:5" ht="13.5" thickBot="1" x14ac:dyDescent="0.25">
      <c r="A58" s="626" t="s">
        <v>705</v>
      </c>
      <c r="B58" s="627"/>
      <c r="C58" s="107"/>
      <c r="D58" s="107"/>
      <c r="E58" s="528"/>
    </row>
  </sheetData>
  <sheetProtection formatCells="0"/>
  <mergeCells count="4">
    <mergeCell ref="B2:D2"/>
    <mergeCell ref="B3:D3"/>
    <mergeCell ref="A7:E7"/>
    <mergeCell ref="A43:E43"/>
  </mergeCells>
  <phoneticPr fontId="27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8"/>
  <sheetViews>
    <sheetView zoomScaleNormal="100" zoomScaleSheetLayoutView="145" workbookViewId="0">
      <selection activeCell="B4" sqref="B4"/>
    </sheetView>
  </sheetViews>
  <sheetFormatPr defaultColWidth="9.33203125" defaultRowHeight="12.75" x14ac:dyDescent="0.2"/>
  <cols>
    <col min="1" max="1" width="18.6640625" style="535" customWidth="1"/>
    <col min="2" max="2" width="62" style="32" customWidth="1"/>
    <col min="3" max="5" width="15.83203125" style="32" customWidth="1"/>
    <col min="6" max="16384" width="9.33203125" style="32"/>
  </cols>
  <sheetData>
    <row r="1" spans="1:5" s="470" customFormat="1" ht="21" customHeight="1" thickBot="1" x14ac:dyDescent="0.25">
      <c r="A1" s="469"/>
      <c r="B1" s="471"/>
      <c r="C1" s="516"/>
      <c r="D1" s="516"/>
      <c r="E1" s="607" t="str">
        <f>+CONCATENATE("8.2.3. melléklet a ../",LEFT(ÖSSZEFÜGGÉSEK!A4,4)+1,". (V. ….) önkormányzati rendelethez")</f>
        <v>8.2.3. melléklet a ../2019. (V. ….) önkormányzati rendelethez</v>
      </c>
    </row>
    <row r="2" spans="1:5" s="517" customFormat="1" ht="25.5" customHeight="1" x14ac:dyDescent="0.2">
      <c r="A2" s="497" t="s">
        <v>145</v>
      </c>
      <c r="B2" s="1016" t="s">
        <v>710</v>
      </c>
      <c r="C2" s="1017"/>
      <c r="D2" s="1018"/>
      <c r="E2" s="540" t="s">
        <v>48</v>
      </c>
    </row>
    <row r="3" spans="1:5" s="517" customFormat="1" ht="24.75" thickBot="1" x14ac:dyDescent="0.25">
      <c r="A3" s="515" t="s">
        <v>144</v>
      </c>
      <c r="B3" s="1019" t="s">
        <v>854</v>
      </c>
      <c r="C3" s="1022"/>
      <c r="D3" s="1023"/>
      <c r="E3" s="541" t="s">
        <v>48</v>
      </c>
    </row>
    <row r="4" spans="1:5" s="518" customFormat="1" ht="15.95" customHeight="1" thickBot="1" x14ac:dyDescent="0.3">
      <c r="A4" s="472"/>
      <c r="B4" s="472"/>
      <c r="C4" s="473"/>
      <c r="D4" s="473"/>
      <c r="E4" s="473" t="s">
        <v>723</v>
      </c>
    </row>
    <row r="5" spans="1:5" ht="24.75" thickBot="1" x14ac:dyDescent="0.25">
      <c r="A5" s="305" t="s">
        <v>146</v>
      </c>
      <c r="B5" s="306" t="s">
        <v>704</v>
      </c>
      <c r="C5" s="91" t="s">
        <v>176</v>
      </c>
      <c r="D5" s="91" t="s">
        <v>181</v>
      </c>
      <c r="E5" s="474" t="s">
        <v>182</v>
      </c>
    </row>
    <row r="6" spans="1:5" s="519" customFormat="1" ht="12.95" customHeight="1" thickBot="1" x14ac:dyDescent="0.25">
      <c r="A6" s="467" t="s">
        <v>399</v>
      </c>
      <c r="B6" s="468" t="s">
        <v>400</v>
      </c>
      <c r="C6" s="468" t="s">
        <v>401</v>
      </c>
      <c r="D6" s="106" t="s">
        <v>402</v>
      </c>
      <c r="E6" s="104" t="s">
        <v>403</v>
      </c>
    </row>
    <row r="7" spans="1:5" s="519" customFormat="1" ht="15.95" customHeight="1" thickBot="1" x14ac:dyDescent="0.25">
      <c r="A7" s="1010" t="s">
        <v>41</v>
      </c>
      <c r="B7" s="1011"/>
      <c r="C7" s="1011"/>
      <c r="D7" s="1011"/>
      <c r="E7" s="1012"/>
    </row>
    <row r="8" spans="1:5" s="493" customFormat="1" ht="12" customHeight="1" thickBot="1" x14ac:dyDescent="0.25">
      <c r="A8" s="467" t="s">
        <v>6</v>
      </c>
      <c r="B8" s="531" t="s">
        <v>538</v>
      </c>
      <c r="C8" s="399">
        <f>SUM(C9:C18)</f>
        <v>0</v>
      </c>
      <c r="D8" s="558">
        <f>SUM(D9:D18)</f>
        <v>0</v>
      </c>
      <c r="E8" s="537">
        <f>SUM(E9:E18)</f>
        <v>0</v>
      </c>
    </row>
    <row r="9" spans="1:5" s="493" customFormat="1" ht="12" customHeight="1" x14ac:dyDescent="0.2">
      <c r="A9" s="542" t="s">
        <v>70</v>
      </c>
      <c r="B9" s="322" t="s">
        <v>318</v>
      </c>
      <c r="C9" s="100"/>
      <c r="D9" s="559"/>
      <c r="E9" s="526"/>
    </row>
    <row r="10" spans="1:5" s="493" customFormat="1" ht="12" customHeight="1" x14ac:dyDescent="0.2">
      <c r="A10" s="543" t="s">
        <v>71</v>
      </c>
      <c r="B10" s="320" t="s">
        <v>319</v>
      </c>
      <c r="C10" s="396"/>
      <c r="D10" s="560"/>
      <c r="E10" s="109"/>
    </row>
    <row r="11" spans="1:5" s="493" customFormat="1" ht="12" customHeight="1" x14ac:dyDescent="0.2">
      <c r="A11" s="543" t="s">
        <v>72</v>
      </c>
      <c r="B11" s="320" t="s">
        <v>320</v>
      </c>
      <c r="C11" s="396"/>
      <c r="D11" s="560"/>
      <c r="E11" s="109"/>
    </row>
    <row r="12" spans="1:5" s="493" customFormat="1" ht="12" customHeight="1" x14ac:dyDescent="0.2">
      <c r="A12" s="543" t="s">
        <v>73</v>
      </c>
      <c r="B12" s="320" t="s">
        <v>321</v>
      </c>
      <c r="C12" s="396"/>
      <c r="D12" s="560"/>
      <c r="E12" s="109"/>
    </row>
    <row r="13" spans="1:5" s="493" customFormat="1" ht="12" customHeight="1" x14ac:dyDescent="0.2">
      <c r="A13" s="543" t="s">
        <v>105</v>
      </c>
      <c r="B13" s="320" t="s">
        <v>322</v>
      </c>
      <c r="C13" s="396"/>
      <c r="D13" s="560"/>
      <c r="E13" s="109"/>
    </row>
    <row r="14" spans="1:5" s="493" customFormat="1" ht="12" customHeight="1" x14ac:dyDescent="0.2">
      <c r="A14" s="543" t="s">
        <v>74</v>
      </c>
      <c r="B14" s="320" t="s">
        <v>539</v>
      </c>
      <c r="C14" s="396"/>
      <c r="D14" s="560"/>
      <c r="E14" s="109"/>
    </row>
    <row r="15" spans="1:5" s="520" customFormat="1" ht="12" customHeight="1" x14ac:dyDescent="0.2">
      <c r="A15" s="543" t="s">
        <v>75</v>
      </c>
      <c r="B15" s="319" t="s">
        <v>540</v>
      </c>
      <c r="C15" s="396"/>
      <c r="D15" s="560"/>
      <c r="E15" s="109"/>
    </row>
    <row r="16" spans="1:5" s="520" customFormat="1" ht="12" customHeight="1" x14ac:dyDescent="0.2">
      <c r="A16" s="543" t="s">
        <v>83</v>
      </c>
      <c r="B16" s="320" t="s">
        <v>325</v>
      </c>
      <c r="C16" s="101"/>
      <c r="D16" s="561"/>
      <c r="E16" s="525"/>
    </row>
    <row r="17" spans="1:5" s="493" customFormat="1" ht="12" customHeight="1" x14ac:dyDescent="0.2">
      <c r="A17" s="543" t="s">
        <v>84</v>
      </c>
      <c r="B17" s="320" t="s">
        <v>327</v>
      </c>
      <c r="C17" s="396"/>
      <c r="D17" s="560"/>
      <c r="E17" s="109"/>
    </row>
    <row r="18" spans="1:5" s="520" customFormat="1" ht="12" customHeight="1" thickBot="1" x14ac:dyDescent="0.25">
      <c r="A18" s="543" t="s">
        <v>85</v>
      </c>
      <c r="B18" s="319" t="s">
        <v>329</v>
      </c>
      <c r="C18" s="398"/>
      <c r="D18" s="110"/>
      <c r="E18" s="521"/>
    </row>
    <row r="19" spans="1:5" s="520" customFormat="1" ht="12" customHeight="1" thickBot="1" x14ac:dyDescent="0.25">
      <c r="A19" s="467" t="s">
        <v>7</v>
      </c>
      <c r="B19" s="531" t="s">
        <v>541</v>
      </c>
      <c r="C19" s="399">
        <f>SUM(C20:C22)</f>
        <v>0</v>
      </c>
      <c r="D19" s="558">
        <f>SUM(D20:D22)</f>
        <v>0</v>
      </c>
      <c r="E19" s="537">
        <f>SUM(E20:E22)</f>
        <v>0</v>
      </c>
    </row>
    <row r="20" spans="1:5" s="520" customFormat="1" ht="12" customHeight="1" x14ac:dyDescent="0.2">
      <c r="A20" s="543" t="s">
        <v>76</v>
      </c>
      <c r="B20" s="321" t="s">
        <v>300</v>
      </c>
      <c r="C20" s="396"/>
      <c r="D20" s="560"/>
      <c r="E20" s="109"/>
    </row>
    <row r="21" spans="1:5" s="520" customFormat="1" ht="12" customHeight="1" x14ac:dyDescent="0.2">
      <c r="A21" s="543" t="s">
        <v>77</v>
      </c>
      <c r="B21" s="320" t="s">
        <v>542</v>
      </c>
      <c r="C21" s="396"/>
      <c r="D21" s="560"/>
      <c r="E21" s="109"/>
    </row>
    <row r="22" spans="1:5" s="520" customFormat="1" ht="12" customHeight="1" x14ac:dyDescent="0.2">
      <c r="A22" s="543" t="s">
        <v>78</v>
      </c>
      <c r="B22" s="320" t="s">
        <v>543</v>
      </c>
      <c r="C22" s="396"/>
      <c r="D22" s="560"/>
      <c r="E22" s="109"/>
    </row>
    <row r="23" spans="1:5" s="493" customFormat="1" ht="12" customHeight="1" thickBot="1" x14ac:dyDescent="0.25">
      <c r="A23" s="543" t="s">
        <v>79</v>
      </c>
      <c r="B23" s="320" t="s">
        <v>654</v>
      </c>
      <c r="C23" s="396"/>
      <c r="D23" s="560"/>
      <c r="E23" s="109"/>
    </row>
    <row r="24" spans="1:5" s="493" customFormat="1" ht="12" customHeight="1" thickBot="1" x14ac:dyDescent="0.25">
      <c r="A24" s="530" t="s">
        <v>8</v>
      </c>
      <c r="B24" s="340" t="s">
        <v>122</v>
      </c>
      <c r="C24" s="41"/>
      <c r="D24" s="562"/>
      <c r="E24" s="536"/>
    </row>
    <row r="25" spans="1:5" s="493" customFormat="1" ht="12" customHeight="1" thickBot="1" x14ac:dyDescent="0.25">
      <c r="A25" s="530" t="s">
        <v>9</v>
      </c>
      <c r="B25" s="340" t="s">
        <v>544</v>
      </c>
      <c r="C25" s="399">
        <f>+C26+C27</f>
        <v>0</v>
      </c>
      <c r="D25" s="558">
        <f>+D26+D27</f>
        <v>0</v>
      </c>
      <c r="E25" s="537">
        <f>+E26+E27</f>
        <v>0</v>
      </c>
    </row>
    <row r="26" spans="1:5" s="493" customFormat="1" ht="12" customHeight="1" x14ac:dyDescent="0.2">
      <c r="A26" s="544" t="s">
        <v>313</v>
      </c>
      <c r="B26" s="545" t="s">
        <v>542</v>
      </c>
      <c r="C26" s="97"/>
      <c r="D26" s="551"/>
      <c r="E26" s="524"/>
    </row>
    <row r="27" spans="1:5" s="493" customFormat="1" ht="12" customHeight="1" x14ac:dyDescent="0.2">
      <c r="A27" s="544" t="s">
        <v>314</v>
      </c>
      <c r="B27" s="546" t="s">
        <v>545</v>
      </c>
      <c r="C27" s="400"/>
      <c r="D27" s="563"/>
      <c r="E27" s="523"/>
    </row>
    <row r="28" spans="1:5" s="493" customFormat="1" ht="12" customHeight="1" thickBot="1" x14ac:dyDescent="0.25">
      <c r="A28" s="543" t="s">
        <v>315</v>
      </c>
      <c r="B28" s="547" t="s">
        <v>655</v>
      </c>
      <c r="C28" s="527"/>
      <c r="D28" s="564"/>
      <c r="E28" s="522"/>
    </row>
    <row r="29" spans="1:5" s="493" customFormat="1" ht="12" customHeight="1" thickBot="1" x14ac:dyDescent="0.25">
      <c r="A29" s="530" t="s">
        <v>10</v>
      </c>
      <c r="B29" s="340" t="s">
        <v>546</v>
      </c>
      <c r="C29" s="399">
        <f>+C30+C31+C32</f>
        <v>0</v>
      </c>
      <c r="D29" s="558">
        <f>+D30+D31+D32</f>
        <v>0</v>
      </c>
      <c r="E29" s="537">
        <f>+E30+E31+E32</f>
        <v>0</v>
      </c>
    </row>
    <row r="30" spans="1:5" s="493" customFormat="1" ht="12" customHeight="1" x14ac:dyDescent="0.2">
      <c r="A30" s="544" t="s">
        <v>63</v>
      </c>
      <c r="B30" s="545" t="s">
        <v>331</v>
      </c>
      <c r="C30" s="97"/>
      <c r="D30" s="551"/>
      <c r="E30" s="524"/>
    </row>
    <row r="31" spans="1:5" s="493" customFormat="1" ht="12" customHeight="1" x14ac:dyDescent="0.2">
      <c r="A31" s="544" t="s">
        <v>64</v>
      </c>
      <c r="B31" s="546" t="s">
        <v>332</v>
      </c>
      <c r="C31" s="400"/>
      <c r="D31" s="563"/>
      <c r="E31" s="523"/>
    </row>
    <row r="32" spans="1:5" s="493" customFormat="1" ht="12" customHeight="1" thickBot="1" x14ac:dyDescent="0.25">
      <c r="A32" s="543" t="s">
        <v>65</v>
      </c>
      <c r="B32" s="529" t="s">
        <v>334</v>
      </c>
      <c r="C32" s="527"/>
      <c r="D32" s="564"/>
      <c r="E32" s="522"/>
    </row>
    <row r="33" spans="1:5" s="493" customFormat="1" ht="12" customHeight="1" thickBot="1" x14ac:dyDescent="0.25">
      <c r="A33" s="530" t="s">
        <v>11</v>
      </c>
      <c r="B33" s="340" t="s">
        <v>459</v>
      </c>
      <c r="C33" s="41"/>
      <c r="D33" s="562"/>
      <c r="E33" s="536"/>
    </row>
    <row r="34" spans="1:5" s="493" customFormat="1" ht="12" customHeight="1" thickBot="1" x14ac:dyDescent="0.25">
      <c r="A34" s="530" t="s">
        <v>12</v>
      </c>
      <c r="B34" s="340" t="s">
        <v>547</v>
      </c>
      <c r="C34" s="41"/>
      <c r="D34" s="562"/>
      <c r="E34" s="536"/>
    </row>
    <row r="35" spans="1:5" s="493" customFormat="1" ht="12" customHeight="1" thickBot="1" x14ac:dyDescent="0.25">
      <c r="A35" s="467" t="s">
        <v>13</v>
      </c>
      <c r="B35" s="340" t="s">
        <v>548</v>
      </c>
      <c r="C35" s="399">
        <f>+C8+C19+C24+C25+C29+C33+C34</f>
        <v>0</v>
      </c>
      <c r="D35" s="558">
        <f>+D8+D19+D24+D25+D29+D33+D34</f>
        <v>0</v>
      </c>
      <c r="E35" s="537">
        <f>+E8+E19+E24+E25+E29+E33+E34</f>
        <v>0</v>
      </c>
    </row>
    <row r="36" spans="1:5" s="520" customFormat="1" ht="12" customHeight="1" thickBot="1" x14ac:dyDescent="0.25">
      <c r="A36" s="532" t="s">
        <v>14</v>
      </c>
      <c r="B36" s="340" t="s">
        <v>549</v>
      </c>
      <c r="C36" s="399">
        <f>+C37+C38+C39</f>
        <v>0</v>
      </c>
      <c r="D36" s="558">
        <f>+D37+D38+D39</f>
        <v>0</v>
      </c>
      <c r="E36" s="537">
        <f>+E37+E38+E39</f>
        <v>0</v>
      </c>
    </row>
    <row r="37" spans="1:5" s="520" customFormat="1" ht="15" customHeight="1" x14ac:dyDescent="0.2">
      <c r="A37" s="544" t="s">
        <v>550</v>
      </c>
      <c r="B37" s="545" t="s">
        <v>163</v>
      </c>
      <c r="C37" s="97"/>
      <c r="D37" s="551"/>
      <c r="E37" s="524"/>
    </row>
    <row r="38" spans="1:5" s="520" customFormat="1" ht="15" customHeight="1" x14ac:dyDescent="0.2">
      <c r="A38" s="544" t="s">
        <v>551</v>
      </c>
      <c r="B38" s="546" t="s">
        <v>2</v>
      </c>
      <c r="C38" s="400"/>
      <c r="D38" s="563"/>
      <c r="E38" s="523"/>
    </row>
    <row r="39" spans="1:5" ht="13.5" thickBot="1" x14ac:dyDescent="0.25">
      <c r="A39" s="543" t="s">
        <v>552</v>
      </c>
      <c r="B39" s="529" t="s">
        <v>553</v>
      </c>
      <c r="C39" s="527"/>
      <c r="D39" s="564"/>
      <c r="E39" s="522"/>
    </row>
    <row r="40" spans="1:5" s="519" customFormat="1" ht="16.5" customHeight="1" thickBot="1" x14ac:dyDescent="0.25">
      <c r="A40" s="532" t="s">
        <v>15</v>
      </c>
      <c r="B40" s="533" t="s">
        <v>554</v>
      </c>
      <c r="C40" s="103">
        <f>+C35+C36</f>
        <v>0</v>
      </c>
      <c r="D40" s="565">
        <f>+D35+D36</f>
        <v>0</v>
      </c>
      <c r="E40" s="538">
        <f>+E35+E36</f>
        <v>0</v>
      </c>
    </row>
    <row r="41" spans="1:5" s="295" customFormat="1" ht="12" customHeight="1" x14ac:dyDescent="0.2">
      <c r="A41" s="475"/>
      <c r="B41" s="476"/>
      <c r="C41" s="491"/>
      <c r="D41" s="491"/>
      <c r="E41" s="491"/>
    </row>
    <row r="42" spans="1:5" ht="12" customHeight="1" thickBot="1" x14ac:dyDescent="0.25">
      <c r="A42" s="477"/>
      <c r="B42" s="478"/>
      <c r="C42" s="492"/>
      <c r="D42" s="492"/>
      <c r="E42" s="492"/>
    </row>
    <row r="43" spans="1:5" ht="12" customHeight="1" thickBot="1" x14ac:dyDescent="0.25">
      <c r="A43" s="1010" t="s">
        <v>42</v>
      </c>
      <c r="B43" s="1011"/>
      <c r="C43" s="1011"/>
      <c r="D43" s="1011"/>
      <c r="E43" s="1012"/>
    </row>
    <row r="44" spans="1:5" ht="12" customHeight="1" thickBot="1" x14ac:dyDescent="0.25">
      <c r="A44" s="530" t="s">
        <v>6</v>
      </c>
      <c r="B44" s="340" t="s">
        <v>555</v>
      </c>
      <c r="C44" s="399">
        <f>SUM(C45:C49)</f>
        <v>0</v>
      </c>
      <c r="D44" s="399">
        <f>SUM(D45:D49)</f>
        <v>0</v>
      </c>
      <c r="E44" s="537">
        <f>SUM(E45:E49)</f>
        <v>0</v>
      </c>
    </row>
    <row r="45" spans="1:5" ht="12" customHeight="1" x14ac:dyDescent="0.2">
      <c r="A45" s="543" t="s">
        <v>70</v>
      </c>
      <c r="B45" s="321" t="s">
        <v>36</v>
      </c>
      <c r="C45" s="97"/>
      <c r="D45" s="97"/>
      <c r="E45" s="524"/>
    </row>
    <row r="46" spans="1:5" ht="12" customHeight="1" x14ac:dyDescent="0.2">
      <c r="A46" s="543" t="s">
        <v>71</v>
      </c>
      <c r="B46" s="320" t="s">
        <v>131</v>
      </c>
      <c r="C46" s="393"/>
      <c r="D46" s="393"/>
      <c r="E46" s="548"/>
    </row>
    <row r="47" spans="1:5" ht="12" customHeight="1" x14ac:dyDescent="0.2">
      <c r="A47" s="543" t="s">
        <v>72</v>
      </c>
      <c r="B47" s="320" t="s">
        <v>98</v>
      </c>
      <c r="C47" s="393"/>
      <c r="D47" s="393"/>
      <c r="E47" s="548"/>
    </row>
    <row r="48" spans="1:5" s="295" customFormat="1" ht="12" customHeight="1" x14ac:dyDescent="0.2">
      <c r="A48" s="543" t="s">
        <v>73</v>
      </c>
      <c r="B48" s="320" t="s">
        <v>132</v>
      </c>
      <c r="C48" s="393"/>
      <c r="D48" s="393"/>
      <c r="E48" s="548"/>
    </row>
    <row r="49" spans="1:5" ht="12" customHeight="1" thickBot="1" x14ac:dyDescent="0.25">
      <c r="A49" s="543" t="s">
        <v>105</v>
      </c>
      <c r="B49" s="320" t="s">
        <v>133</v>
      </c>
      <c r="C49" s="393"/>
      <c r="D49" s="393"/>
      <c r="E49" s="548"/>
    </row>
    <row r="50" spans="1:5" ht="12" customHeight="1" thickBot="1" x14ac:dyDescent="0.25">
      <c r="A50" s="530" t="s">
        <v>7</v>
      </c>
      <c r="B50" s="340" t="s">
        <v>556</v>
      </c>
      <c r="C50" s="399">
        <f>SUM(C51:C53)</f>
        <v>0</v>
      </c>
      <c r="D50" s="399">
        <f>SUM(D51:D53)</f>
        <v>0</v>
      </c>
      <c r="E50" s="537">
        <f>SUM(E51:E53)</f>
        <v>0</v>
      </c>
    </row>
    <row r="51" spans="1:5" ht="12" customHeight="1" x14ac:dyDescent="0.2">
      <c r="A51" s="543" t="s">
        <v>76</v>
      </c>
      <c r="B51" s="321" t="s">
        <v>153</v>
      </c>
      <c r="C51" s="97"/>
      <c r="D51" s="97"/>
      <c r="E51" s="524"/>
    </row>
    <row r="52" spans="1:5" ht="12" customHeight="1" x14ac:dyDescent="0.2">
      <c r="A52" s="543" t="s">
        <v>77</v>
      </c>
      <c r="B52" s="320" t="s">
        <v>135</v>
      </c>
      <c r="C52" s="393"/>
      <c r="D52" s="393"/>
      <c r="E52" s="548"/>
    </row>
    <row r="53" spans="1:5" ht="15" customHeight="1" x14ac:dyDescent="0.2">
      <c r="A53" s="543" t="s">
        <v>78</v>
      </c>
      <c r="B53" s="320" t="s">
        <v>43</v>
      </c>
      <c r="C53" s="393"/>
      <c r="D53" s="393"/>
      <c r="E53" s="548"/>
    </row>
    <row r="54" spans="1:5" ht="13.5" thickBot="1" x14ac:dyDescent="0.25">
      <c r="A54" s="543" t="s">
        <v>79</v>
      </c>
      <c r="B54" s="320" t="s">
        <v>656</v>
      </c>
      <c r="C54" s="393"/>
      <c r="D54" s="393"/>
      <c r="E54" s="548"/>
    </row>
    <row r="55" spans="1:5" ht="15" customHeight="1" thickBot="1" x14ac:dyDescent="0.25">
      <c r="A55" s="530" t="s">
        <v>8</v>
      </c>
      <c r="B55" s="534" t="s">
        <v>557</v>
      </c>
      <c r="C55" s="103">
        <f>+C44+C50</f>
        <v>0</v>
      </c>
      <c r="D55" s="103">
        <f>+D44+D50</f>
        <v>0</v>
      </c>
      <c r="E55" s="538">
        <f>+E44+E50</f>
        <v>0</v>
      </c>
    </row>
    <row r="56" spans="1:5" ht="13.5" thickBot="1" x14ac:dyDescent="0.25">
      <c r="C56" s="539"/>
      <c r="D56" s="539"/>
      <c r="E56" s="539"/>
    </row>
    <row r="57" spans="1:5" ht="13.5" thickBot="1" x14ac:dyDescent="0.25">
      <c r="A57" s="624" t="s">
        <v>706</v>
      </c>
      <c r="B57" s="625"/>
      <c r="C57" s="107"/>
      <c r="D57" s="107"/>
      <c r="E57" s="528"/>
    </row>
    <row r="58" spans="1:5" ht="13.5" thickBot="1" x14ac:dyDescent="0.25">
      <c r="A58" s="626" t="s">
        <v>705</v>
      </c>
      <c r="B58" s="627"/>
      <c r="C58" s="107"/>
      <c r="D58" s="107"/>
      <c r="E58" s="528"/>
    </row>
  </sheetData>
  <sheetProtection formatCells="0"/>
  <mergeCells count="4">
    <mergeCell ref="B2:D2"/>
    <mergeCell ref="B3:D3"/>
    <mergeCell ref="A7:E7"/>
    <mergeCell ref="A43:E43"/>
  </mergeCells>
  <phoneticPr fontId="27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8"/>
  <sheetViews>
    <sheetView zoomScaleNormal="100" zoomScaleSheetLayoutView="145" workbookViewId="0">
      <selection activeCell="E2" sqref="E2"/>
    </sheetView>
  </sheetViews>
  <sheetFormatPr defaultColWidth="9.33203125" defaultRowHeight="12.75" x14ac:dyDescent="0.2"/>
  <cols>
    <col min="1" max="1" width="18.6640625" style="535" customWidth="1"/>
    <col min="2" max="2" width="62" style="32" customWidth="1"/>
    <col min="3" max="5" width="15.83203125" style="32" customWidth="1"/>
    <col min="6" max="16384" width="9.33203125" style="32"/>
  </cols>
  <sheetData>
    <row r="1" spans="1:5" s="470" customFormat="1" ht="21" customHeight="1" thickBot="1" x14ac:dyDescent="0.25">
      <c r="A1" s="469"/>
      <c r="B1" s="471"/>
      <c r="C1" s="516"/>
      <c r="D1" s="516"/>
      <c r="E1" s="607" t="s">
        <v>933</v>
      </c>
    </row>
    <row r="2" spans="1:5" s="517" customFormat="1" ht="25.5" customHeight="1" x14ac:dyDescent="0.2">
      <c r="A2" s="497" t="s">
        <v>145</v>
      </c>
      <c r="B2" s="1016" t="s">
        <v>711</v>
      </c>
      <c r="C2" s="1017"/>
      <c r="D2" s="1018"/>
      <c r="E2" s="540" t="s">
        <v>49</v>
      </c>
    </row>
    <row r="3" spans="1:5" s="517" customFormat="1" ht="24.75" thickBot="1" x14ac:dyDescent="0.25">
      <c r="A3" s="515" t="s">
        <v>144</v>
      </c>
      <c r="B3" s="1019" t="s">
        <v>851</v>
      </c>
      <c r="C3" s="1022"/>
      <c r="D3" s="1023"/>
      <c r="E3" s="541" t="s">
        <v>40</v>
      </c>
    </row>
    <row r="4" spans="1:5" s="518" customFormat="1" ht="15.95" customHeight="1" thickBot="1" x14ac:dyDescent="0.3">
      <c r="A4" s="472"/>
      <c r="B4" s="472"/>
      <c r="C4" s="473"/>
      <c r="D4" s="473"/>
      <c r="E4" s="473" t="s">
        <v>723</v>
      </c>
    </row>
    <row r="5" spans="1:5" ht="24.75" thickBot="1" x14ac:dyDescent="0.25">
      <c r="A5" s="305" t="s">
        <v>146</v>
      </c>
      <c r="B5" s="306" t="s">
        <v>704</v>
      </c>
      <c r="C5" s="91" t="s">
        <v>176</v>
      </c>
      <c r="D5" s="91" t="s">
        <v>181</v>
      </c>
      <c r="E5" s="474" t="s">
        <v>182</v>
      </c>
    </row>
    <row r="6" spans="1:5" s="519" customFormat="1" ht="12.95" customHeight="1" thickBot="1" x14ac:dyDescent="0.25">
      <c r="A6" s="467" t="s">
        <v>399</v>
      </c>
      <c r="B6" s="468" t="s">
        <v>400</v>
      </c>
      <c r="C6" s="468" t="s">
        <v>401</v>
      </c>
      <c r="D6" s="106" t="s">
        <v>402</v>
      </c>
      <c r="E6" s="104" t="s">
        <v>403</v>
      </c>
    </row>
    <row r="7" spans="1:5" s="519" customFormat="1" ht="15.95" customHeight="1" thickBot="1" x14ac:dyDescent="0.25">
      <c r="A7" s="1010" t="s">
        <v>41</v>
      </c>
      <c r="B7" s="1011"/>
      <c r="C7" s="1011"/>
      <c r="D7" s="1011"/>
      <c r="E7" s="1012"/>
    </row>
    <row r="8" spans="1:5" s="493" customFormat="1" ht="12" customHeight="1" thickBot="1" x14ac:dyDescent="0.25">
      <c r="A8" s="467" t="s">
        <v>6</v>
      </c>
      <c r="B8" s="531" t="s">
        <v>538</v>
      </c>
      <c r="C8" s="399">
        <f>SUM(C9:C18)</f>
        <v>0</v>
      </c>
      <c r="D8" s="558">
        <f>SUM(D9:D18)</f>
        <v>10000</v>
      </c>
      <c r="E8" s="537">
        <f>+'8.3.1. sz. mell. ÓVODA'!E8+'8.3.2. sz. mell.  ÓVODA'!E8+'8.3.3. sz. mell. ÓVODA'!E8</f>
        <v>3656</v>
      </c>
    </row>
    <row r="9" spans="1:5" s="493" customFormat="1" ht="12" customHeight="1" x14ac:dyDescent="0.2">
      <c r="A9" s="542" t="s">
        <v>70</v>
      </c>
      <c r="B9" s="322" t="s">
        <v>318</v>
      </c>
      <c r="C9" s="100"/>
      <c r="D9" s="559"/>
      <c r="E9" s="636">
        <f>+'8.3.1. sz. mell. ÓVODA'!E9+'8.3.2. sz. mell.  ÓVODA'!E9+'8.3.3. sz. mell. ÓVODA'!E9</f>
        <v>0</v>
      </c>
    </row>
    <row r="10" spans="1:5" s="493" customFormat="1" ht="12" customHeight="1" x14ac:dyDescent="0.2">
      <c r="A10" s="543" t="s">
        <v>71</v>
      </c>
      <c r="B10" s="320" t="s">
        <v>319</v>
      </c>
      <c r="C10" s="396"/>
      <c r="D10" s="560"/>
      <c r="E10" s="638">
        <f>+'8.3.1. sz. mell. ÓVODA'!E10+'8.3.2. sz. mell.  ÓVODA'!E10+'8.3.3. sz. mell. ÓVODA'!E10</f>
        <v>0</v>
      </c>
    </row>
    <row r="11" spans="1:5" s="493" customFormat="1" ht="12" customHeight="1" x14ac:dyDescent="0.2">
      <c r="A11" s="543" t="s">
        <v>72</v>
      </c>
      <c r="B11" s="320" t="s">
        <v>320</v>
      </c>
      <c r="C11" s="396"/>
      <c r="D11" s="560"/>
      <c r="E11" s="638">
        <f>+'8.3.1. sz. mell. ÓVODA'!E11+'8.3.2. sz. mell.  ÓVODA'!E11+'8.3.3. sz. mell. ÓVODA'!E11</f>
        <v>0</v>
      </c>
    </row>
    <row r="12" spans="1:5" s="493" customFormat="1" ht="12" customHeight="1" x14ac:dyDescent="0.2">
      <c r="A12" s="543" t="s">
        <v>73</v>
      </c>
      <c r="B12" s="320" t="s">
        <v>321</v>
      </c>
      <c r="C12" s="396"/>
      <c r="D12" s="560"/>
      <c r="E12" s="639">
        <f>+'8.3.1. sz. mell. ÓVODA'!E12+'8.3.2. sz. mell.  ÓVODA'!E12+'8.3.3. sz. mell. ÓVODA'!E12</f>
        <v>0</v>
      </c>
    </row>
    <row r="13" spans="1:5" s="493" customFormat="1" ht="12" customHeight="1" x14ac:dyDescent="0.2">
      <c r="A13" s="543" t="s">
        <v>105</v>
      </c>
      <c r="B13" s="320" t="s">
        <v>322</v>
      </c>
      <c r="C13" s="396"/>
      <c r="D13" s="560"/>
      <c r="E13" s="638">
        <f>+'8.3.1. sz. mell. ÓVODA'!E13+'8.3.2. sz. mell.  ÓVODA'!E13+'8.3.3. sz. mell. ÓVODA'!E13</f>
        <v>0</v>
      </c>
    </row>
    <row r="14" spans="1:5" s="493" customFormat="1" ht="12" customHeight="1" x14ac:dyDescent="0.2">
      <c r="A14" s="543" t="s">
        <v>74</v>
      </c>
      <c r="B14" s="320" t="s">
        <v>539</v>
      </c>
      <c r="C14" s="396"/>
      <c r="D14" s="560"/>
      <c r="E14" s="638">
        <f>+'8.3.1. sz. mell. ÓVODA'!E14+'8.3.2. sz. mell.  ÓVODA'!E14+'8.3.3. sz. mell. ÓVODA'!E14</f>
        <v>0</v>
      </c>
    </row>
    <row r="15" spans="1:5" s="520" customFormat="1" ht="12" customHeight="1" x14ac:dyDescent="0.2">
      <c r="A15" s="543" t="s">
        <v>75</v>
      </c>
      <c r="B15" s="319" t="s">
        <v>540</v>
      </c>
      <c r="C15" s="396"/>
      <c r="D15" s="560"/>
      <c r="E15" s="639">
        <f>+'8.3.1. sz. mell. ÓVODA'!E15+'8.3.2. sz. mell.  ÓVODA'!E15+'8.3.3. sz. mell. ÓVODA'!E15</f>
        <v>0</v>
      </c>
    </row>
    <row r="16" spans="1:5" s="520" customFormat="1" ht="12" customHeight="1" x14ac:dyDescent="0.2">
      <c r="A16" s="543" t="s">
        <v>83</v>
      </c>
      <c r="B16" s="320" t="s">
        <v>325</v>
      </c>
      <c r="C16" s="101"/>
      <c r="D16" s="561"/>
      <c r="E16" s="638">
        <f>+'8.3.1. sz. mell. ÓVODA'!E16+'8.3.2. sz. mell.  ÓVODA'!E16+'8.3.3. sz. mell. ÓVODA'!E16</f>
        <v>0</v>
      </c>
    </row>
    <row r="17" spans="1:5" s="493" customFormat="1" ht="12" customHeight="1" x14ac:dyDescent="0.2">
      <c r="A17" s="543" t="s">
        <v>84</v>
      </c>
      <c r="B17" s="320" t="s">
        <v>327</v>
      </c>
      <c r="C17" s="396"/>
      <c r="D17" s="560"/>
      <c r="E17" s="638">
        <f>+'8.3.1. sz. mell. ÓVODA'!E17+'8.3.2. sz. mell.  ÓVODA'!E17+'8.3.3. sz. mell. ÓVODA'!E17</f>
        <v>0</v>
      </c>
    </row>
    <row r="18" spans="1:5" s="520" customFormat="1" ht="12" customHeight="1" thickBot="1" x14ac:dyDescent="0.25">
      <c r="A18" s="543" t="s">
        <v>85</v>
      </c>
      <c r="B18" s="319" t="s">
        <v>329</v>
      </c>
      <c r="C18" s="398"/>
      <c r="D18" s="110">
        <f>+'8.3.1. sz. mell. ÓVODA'!D18</f>
        <v>10000</v>
      </c>
      <c r="E18" s="637">
        <f>+'8.3.1. sz. mell. ÓVODA'!E18+'8.3.2. sz. mell.  ÓVODA'!E18+'8.3.3. sz. mell. ÓVODA'!E18</f>
        <v>3656</v>
      </c>
    </row>
    <row r="19" spans="1:5" s="520" customFormat="1" ht="12" customHeight="1" thickBot="1" x14ac:dyDescent="0.25">
      <c r="A19" s="467" t="s">
        <v>7</v>
      </c>
      <c r="B19" s="531" t="s">
        <v>541</v>
      </c>
      <c r="C19" s="399">
        <f>SUM(C20:C22)</f>
        <v>0</v>
      </c>
      <c r="D19" s="558">
        <f>SUM(D20:D22)</f>
        <v>0</v>
      </c>
      <c r="E19" s="537">
        <f>+'8.3.1. sz. mell. ÓVODA'!E19+'8.3.2. sz. mell.  ÓVODA'!E19+'8.3.3. sz. mell. ÓVODA'!E19</f>
        <v>0</v>
      </c>
    </row>
    <row r="20" spans="1:5" s="520" customFormat="1" ht="12" customHeight="1" x14ac:dyDescent="0.2">
      <c r="A20" s="543" t="s">
        <v>76</v>
      </c>
      <c r="B20" s="321" t="s">
        <v>300</v>
      </c>
      <c r="C20" s="396"/>
      <c r="D20" s="560"/>
      <c r="E20" s="636">
        <f>+'8.3.1. sz. mell. ÓVODA'!E20+'8.3.2. sz. mell.  ÓVODA'!E20+'8.3.3. sz. mell. ÓVODA'!E20</f>
        <v>0</v>
      </c>
    </row>
    <row r="21" spans="1:5" s="520" customFormat="1" ht="12" customHeight="1" x14ac:dyDescent="0.2">
      <c r="A21" s="543" t="s">
        <v>77</v>
      </c>
      <c r="B21" s="320" t="s">
        <v>542</v>
      </c>
      <c r="C21" s="396"/>
      <c r="D21" s="560"/>
      <c r="E21" s="638">
        <f>+'8.3.1. sz. mell. ÓVODA'!E21+'8.3.2. sz. mell.  ÓVODA'!E21+'8.3.3. sz. mell. ÓVODA'!E21</f>
        <v>0</v>
      </c>
    </row>
    <row r="22" spans="1:5" s="520" customFormat="1" ht="12" customHeight="1" x14ac:dyDescent="0.2">
      <c r="A22" s="543" t="s">
        <v>78</v>
      </c>
      <c r="B22" s="320" t="s">
        <v>543</v>
      </c>
      <c r="C22" s="396"/>
      <c r="D22" s="560"/>
      <c r="E22" s="638">
        <f>+'8.3.1. sz. mell. ÓVODA'!E22+'8.3.2. sz. mell.  ÓVODA'!E22+'8.3.3. sz. mell. ÓVODA'!E22</f>
        <v>0</v>
      </c>
    </row>
    <row r="23" spans="1:5" s="493" customFormat="1" ht="12" customHeight="1" thickBot="1" x14ac:dyDescent="0.25">
      <c r="A23" s="543" t="s">
        <v>79</v>
      </c>
      <c r="B23" s="320" t="s">
        <v>654</v>
      </c>
      <c r="C23" s="396"/>
      <c r="D23" s="560"/>
      <c r="E23" s="637">
        <f>+'8.3.1. sz. mell. ÓVODA'!E23+'8.3.2. sz. mell.  ÓVODA'!E23+'8.3.3. sz. mell. ÓVODA'!E23</f>
        <v>0</v>
      </c>
    </row>
    <row r="24" spans="1:5" s="493" customFormat="1" ht="12" customHeight="1" thickBot="1" x14ac:dyDescent="0.25">
      <c r="A24" s="530" t="s">
        <v>8</v>
      </c>
      <c r="B24" s="340" t="s">
        <v>122</v>
      </c>
      <c r="C24" s="41"/>
      <c r="D24" s="562"/>
      <c r="E24" s="537">
        <f>+'8.3.1. sz. mell. ÓVODA'!E24+'8.3.2. sz. mell.  ÓVODA'!E24+'8.3.3. sz. mell. ÓVODA'!E24</f>
        <v>0</v>
      </c>
    </row>
    <row r="25" spans="1:5" s="493" customFormat="1" ht="12" customHeight="1" thickBot="1" x14ac:dyDescent="0.25">
      <c r="A25" s="530" t="s">
        <v>9</v>
      </c>
      <c r="B25" s="340" t="s">
        <v>544</v>
      </c>
      <c r="C25" s="399">
        <f>+C26+C27</f>
        <v>0</v>
      </c>
      <c r="D25" s="558">
        <f>+D26+D27</f>
        <v>0</v>
      </c>
      <c r="E25" s="537">
        <f>+'8.3.1. sz. mell. ÓVODA'!E25+'8.3.2. sz. mell.  ÓVODA'!E25+'8.3.3. sz. mell. ÓVODA'!E25</f>
        <v>0</v>
      </c>
    </row>
    <row r="26" spans="1:5" s="493" customFormat="1" ht="12" customHeight="1" x14ac:dyDescent="0.2">
      <c r="A26" s="544" t="s">
        <v>313</v>
      </c>
      <c r="B26" s="545" t="s">
        <v>542</v>
      </c>
      <c r="C26" s="97"/>
      <c r="D26" s="551"/>
      <c r="E26" s="636">
        <f>+'8.3.1. sz. mell. ÓVODA'!E26+'8.3.2. sz. mell.  ÓVODA'!E26+'8.3.3. sz. mell. ÓVODA'!E26</f>
        <v>0</v>
      </c>
    </row>
    <row r="27" spans="1:5" s="493" customFormat="1" ht="12" customHeight="1" x14ac:dyDescent="0.2">
      <c r="A27" s="544" t="s">
        <v>314</v>
      </c>
      <c r="B27" s="546" t="s">
        <v>545</v>
      </c>
      <c r="C27" s="400"/>
      <c r="D27" s="563"/>
      <c r="E27" s="638">
        <f>+'8.3.1. sz. mell. ÓVODA'!E27+'8.3.2. sz. mell.  ÓVODA'!E27+'8.3.3. sz. mell. ÓVODA'!E27</f>
        <v>0</v>
      </c>
    </row>
    <row r="28" spans="1:5" s="493" customFormat="1" ht="12" customHeight="1" thickBot="1" x14ac:dyDescent="0.25">
      <c r="A28" s="543" t="s">
        <v>315</v>
      </c>
      <c r="B28" s="547" t="s">
        <v>655</v>
      </c>
      <c r="C28" s="527"/>
      <c r="D28" s="564"/>
      <c r="E28" s="637">
        <f>+'8.3.1. sz. mell. ÓVODA'!E28+'8.3.2. sz. mell.  ÓVODA'!E28+'8.3.3. sz. mell. ÓVODA'!E28</f>
        <v>0</v>
      </c>
    </row>
    <row r="29" spans="1:5" s="493" customFormat="1" ht="12" customHeight="1" thickBot="1" x14ac:dyDescent="0.25">
      <c r="A29" s="530" t="s">
        <v>10</v>
      </c>
      <c r="B29" s="340" t="s">
        <v>546</v>
      </c>
      <c r="C29" s="399">
        <f>+C30+C31+C32</f>
        <v>0</v>
      </c>
      <c r="D29" s="558">
        <f>+D30+D31+D32</f>
        <v>0</v>
      </c>
      <c r="E29" s="537">
        <f>+'8.3.1. sz. mell. ÓVODA'!E29+'8.3.2. sz. mell.  ÓVODA'!E29+'8.3.3. sz. mell. ÓVODA'!E29</f>
        <v>0</v>
      </c>
    </row>
    <row r="30" spans="1:5" s="493" customFormat="1" ht="12" customHeight="1" x14ac:dyDescent="0.2">
      <c r="A30" s="544" t="s">
        <v>63</v>
      </c>
      <c r="B30" s="545" t="s">
        <v>331</v>
      </c>
      <c r="C30" s="97"/>
      <c r="D30" s="551"/>
      <c r="E30" s="636">
        <f>+'8.3.1. sz. mell. ÓVODA'!E30+'8.3.2. sz. mell.  ÓVODA'!E30+'8.3.3. sz. mell. ÓVODA'!E30</f>
        <v>0</v>
      </c>
    </row>
    <row r="31" spans="1:5" s="493" customFormat="1" ht="12" customHeight="1" x14ac:dyDescent="0.2">
      <c r="A31" s="544" t="s">
        <v>64</v>
      </c>
      <c r="B31" s="546" t="s">
        <v>332</v>
      </c>
      <c r="C31" s="400"/>
      <c r="D31" s="563"/>
      <c r="E31" s="638">
        <f>+'8.3.1. sz. mell. ÓVODA'!E31+'8.3.2. sz. mell.  ÓVODA'!E31+'8.3.3. sz. mell. ÓVODA'!E31</f>
        <v>0</v>
      </c>
    </row>
    <row r="32" spans="1:5" s="493" customFormat="1" ht="12" customHeight="1" thickBot="1" x14ac:dyDescent="0.25">
      <c r="A32" s="543" t="s">
        <v>65</v>
      </c>
      <c r="B32" s="529" t="s">
        <v>334</v>
      </c>
      <c r="C32" s="527"/>
      <c r="D32" s="564"/>
      <c r="E32" s="637">
        <f>+'8.3.1. sz. mell. ÓVODA'!E32+'8.3.2. sz. mell.  ÓVODA'!E32+'8.3.3. sz. mell. ÓVODA'!E32</f>
        <v>0</v>
      </c>
    </row>
    <row r="33" spans="1:5" s="493" customFormat="1" ht="12" customHeight="1" thickBot="1" x14ac:dyDescent="0.25">
      <c r="A33" s="530" t="s">
        <v>11</v>
      </c>
      <c r="B33" s="340" t="s">
        <v>459</v>
      </c>
      <c r="C33" s="41"/>
      <c r="D33" s="562"/>
      <c r="E33" s="537">
        <f>+'8.3.1. sz. mell. ÓVODA'!E33+'8.3.2. sz. mell.  ÓVODA'!E33+'8.3.3. sz. mell. ÓVODA'!E33</f>
        <v>0</v>
      </c>
    </row>
    <row r="34" spans="1:5" s="493" customFormat="1" ht="12" customHeight="1" thickBot="1" x14ac:dyDescent="0.25">
      <c r="A34" s="530" t="s">
        <v>12</v>
      </c>
      <c r="B34" s="340" t="s">
        <v>547</v>
      </c>
      <c r="C34" s="41"/>
      <c r="D34" s="562"/>
      <c r="E34" s="537">
        <f>+'8.3.1. sz. mell. ÓVODA'!E34+'8.3.2. sz. mell.  ÓVODA'!E34+'8.3.3. sz. mell. ÓVODA'!E34</f>
        <v>0</v>
      </c>
    </row>
    <row r="35" spans="1:5" s="493" customFormat="1" ht="12" customHeight="1" thickBot="1" x14ac:dyDescent="0.25">
      <c r="A35" s="467" t="s">
        <v>13</v>
      </c>
      <c r="B35" s="340" t="s">
        <v>548</v>
      </c>
      <c r="C35" s="399">
        <f>+C8+C19+C24+C25+C29+C33+C34</f>
        <v>0</v>
      </c>
      <c r="D35" s="399">
        <f>+'8.3.1. sz. mell. ÓVODA'!D35+'8.3.2. sz. mell.  ÓVODA'!D35+'8.3.3. sz. mell. ÓVODA'!D35</f>
        <v>10000</v>
      </c>
      <c r="E35" s="537">
        <f>+'8.3.1. sz. mell. ÓVODA'!E35+'8.3.2. sz. mell.  ÓVODA'!E35+'8.3.3. sz. mell. ÓVODA'!E35</f>
        <v>3656</v>
      </c>
    </row>
    <row r="36" spans="1:5" s="520" customFormat="1" ht="12" customHeight="1" thickBot="1" x14ac:dyDescent="0.25">
      <c r="A36" s="532" t="s">
        <v>14</v>
      </c>
      <c r="B36" s="340" t="s">
        <v>549</v>
      </c>
      <c r="C36" s="399">
        <f>+C37+C38+C39</f>
        <v>106415821</v>
      </c>
      <c r="D36" s="558">
        <f>+D37+D38+D39</f>
        <v>98019475</v>
      </c>
      <c r="E36" s="537">
        <f>+'8.3.1. sz. mell. ÓVODA'!E36+'8.3.2. sz. mell.  ÓVODA'!E36+'8.3.3. sz. mell. ÓVODA'!E36</f>
        <v>96675960</v>
      </c>
    </row>
    <row r="37" spans="1:5" s="520" customFormat="1" ht="15" customHeight="1" x14ac:dyDescent="0.2">
      <c r="A37" s="544" t="s">
        <v>550</v>
      </c>
      <c r="B37" s="545" t="s">
        <v>163</v>
      </c>
      <c r="C37" s="97"/>
      <c r="D37" s="805">
        <f>+'8.3.1. sz. mell. ÓVODA'!D37+'8.3.2. sz. mell.  ÓVODA'!D37+'8.3.3. sz. mell. ÓVODA'!D37</f>
        <v>95235</v>
      </c>
      <c r="E37" s="636">
        <f>+'8.3.1. sz. mell. ÓVODA'!E37+'8.3.2. sz. mell.  ÓVODA'!E37+'8.3.3. sz. mell. ÓVODA'!E37</f>
        <v>95235</v>
      </c>
    </row>
    <row r="38" spans="1:5" s="520" customFormat="1" ht="15" customHeight="1" x14ac:dyDescent="0.2">
      <c r="A38" s="544" t="s">
        <v>551</v>
      </c>
      <c r="B38" s="546" t="s">
        <v>2</v>
      </c>
      <c r="C38" s="393"/>
      <c r="D38" s="393"/>
      <c r="E38" s="776">
        <f>+'8.3.1. sz. mell. ÓVODA'!E38+'8.3.2. sz. mell.  ÓVODA'!E38+'8.3.3. sz. mell. ÓVODA'!E38</f>
        <v>0</v>
      </c>
    </row>
    <row r="39" spans="1:5" ht="13.5" thickBot="1" x14ac:dyDescent="0.25">
      <c r="A39" s="791" t="s">
        <v>552</v>
      </c>
      <c r="B39" s="792" t="s">
        <v>553</v>
      </c>
      <c r="C39" s="794">
        <f>+'8.3.1. sz. mell. ÓVODA'!C39+'8.3.2. sz. mell.  ÓVODA'!C39+'8.3.3. sz. mell. ÓVODA'!C39</f>
        <v>106415821</v>
      </c>
      <c r="D39" s="794">
        <f>+'8.3.1. sz. mell. ÓVODA'!D39+'8.3.2. sz. mell.  ÓVODA'!D39+'8.3.3. sz. mell. ÓVODA'!D39</f>
        <v>97924240</v>
      </c>
      <c r="E39" s="639">
        <f>+'8.3.1. sz. mell. ÓVODA'!E39+'8.3.2. sz. mell.  ÓVODA'!E39+'8.3.3. sz. mell. ÓVODA'!E39</f>
        <v>96580725</v>
      </c>
    </row>
    <row r="40" spans="1:5" s="519" customFormat="1" ht="16.5" customHeight="1" thickBot="1" x14ac:dyDescent="0.25">
      <c r="A40" s="532" t="s">
        <v>15</v>
      </c>
      <c r="B40" s="533" t="s">
        <v>554</v>
      </c>
      <c r="C40" s="103">
        <f>+C35+C36</f>
        <v>106415821</v>
      </c>
      <c r="D40" s="565">
        <f>+D35+D36</f>
        <v>98029475</v>
      </c>
      <c r="E40" s="537">
        <f>+'8.3.1. sz. mell. ÓVODA'!E40+'8.3.2. sz. mell.  ÓVODA'!E40+'8.3.3. sz. mell. ÓVODA'!E40</f>
        <v>96679616</v>
      </c>
    </row>
    <row r="41" spans="1:5" s="295" customFormat="1" ht="12" customHeight="1" x14ac:dyDescent="0.2">
      <c r="A41" s="475"/>
      <c r="B41" s="476"/>
      <c r="C41" s="491"/>
      <c r="D41" s="491"/>
      <c r="E41" s="491"/>
    </row>
    <row r="42" spans="1:5" ht="12" customHeight="1" thickBot="1" x14ac:dyDescent="0.25">
      <c r="A42" s="477"/>
      <c r="B42" s="478"/>
      <c r="C42" s="492"/>
      <c r="D42" s="492"/>
      <c r="E42" s="492"/>
    </row>
    <row r="43" spans="1:5" ht="12" customHeight="1" thickBot="1" x14ac:dyDescent="0.25">
      <c r="A43" s="1010" t="s">
        <v>42</v>
      </c>
      <c r="B43" s="1011"/>
      <c r="C43" s="1011"/>
      <c r="D43" s="1011"/>
      <c r="E43" s="1012"/>
    </row>
    <row r="44" spans="1:5" ht="12" customHeight="1" thickBot="1" x14ac:dyDescent="0.25">
      <c r="A44" s="530" t="s">
        <v>6</v>
      </c>
      <c r="B44" s="340" t="s">
        <v>555</v>
      </c>
      <c r="C44" s="399">
        <f>SUM(C45:C49)</f>
        <v>106015821</v>
      </c>
      <c r="D44" s="399">
        <f>SUM(D45:D49)</f>
        <v>97629475</v>
      </c>
      <c r="E44" s="537">
        <f>+'8.3.1. sz. mell. ÓVODA'!E44+'8.3.2. sz. mell.  ÓVODA'!E44+'8.3.3. sz. mell. ÓVODA'!E44</f>
        <v>96631502</v>
      </c>
    </row>
    <row r="45" spans="1:5" ht="12" customHeight="1" x14ac:dyDescent="0.2">
      <c r="A45" s="544" t="s">
        <v>70</v>
      </c>
      <c r="B45" s="321" t="s">
        <v>36</v>
      </c>
      <c r="C45" s="782">
        <f>+'8.3.1. sz. mell. ÓVODA'!C45+'8.3.2. sz. mell.  ÓVODA'!C45+'8.3.3. sz. mell. ÓVODA'!C45</f>
        <v>79083774</v>
      </c>
      <c r="D45" s="783">
        <f>+'8.3.1. sz. mell. ÓVODA'!D45+'8.3.2. sz. mell.  ÓVODA'!D45+'8.3.3. sz. mell. ÓVODA'!D45</f>
        <v>73080911</v>
      </c>
      <c r="E45" s="639">
        <f>+'8.3.1. sz. mell. ÓVODA'!E45+'8.3.2. sz. mell.  ÓVODA'!E45+'8.3.3. sz. mell. ÓVODA'!E45</f>
        <v>73080911</v>
      </c>
    </row>
    <row r="46" spans="1:5" ht="12" customHeight="1" x14ac:dyDescent="0.2">
      <c r="A46" s="543" t="s">
        <v>71</v>
      </c>
      <c r="B46" s="320" t="s">
        <v>131</v>
      </c>
      <c r="C46" s="780">
        <f>+'8.3.1. sz. mell. ÓVODA'!C46+'8.3.2. sz. mell.  ÓVODA'!C46+'8.3.3. sz. mell. ÓVODA'!C46</f>
        <v>15668747</v>
      </c>
      <c r="D46" s="781">
        <f>+'8.3.1. sz. mell. ÓVODA'!D46+'8.3.2. sz. mell.  ÓVODA'!D46+'8.3.3. sz. mell. ÓVODA'!D46</f>
        <v>14402754</v>
      </c>
      <c r="E46" s="776">
        <f>+'8.3.1. sz. mell. ÓVODA'!E46+'8.3.2. sz. mell.  ÓVODA'!E46+'8.3.3. sz. mell. ÓVODA'!E46</f>
        <v>14402754</v>
      </c>
    </row>
    <row r="47" spans="1:5" ht="12" customHeight="1" x14ac:dyDescent="0.2">
      <c r="A47" s="543" t="s">
        <v>72</v>
      </c>
      <c r="B47" s="320" t="s">
        <v>98</v>
      </c>
      <c r="C47" s="782">
        <f>+'8.3.1. sz. mell. ÓVODA'!C47+'8.3.2. sz. mell.  ÓVODA'!C47+'8.3.3. sz. mell. ÓVODA'!C47</f>
        <v>11263300</v>
      </c>
      <c r="D47" s="781">
        <f>+'8.3.1. sz. mell. ÓVODA'!D47+'8.3.2. sz. mell.  ÓVODA'!D47+'8.3.3. sz. mell. ÓVODA'!D47</f>
        <v>10145810</v>
      </c>
      <c r="E47" s="639">
        <f>+'8.3.1. sz. mell. ÓVODA'!E47+'8.3.2. sz. mell.  ÓVODA'!E47+'8.3.3. sz. mell. ÓVODA'!E47</f>
        <v>9147837</v>
      </c>
    </row>
    <row r="48" spans="1:5" s="295" customFormat="1" ht="12" customHeight="1" x14ac:dyDescent="0.2">
      <c r="A48" s="543" t="s">
        <v>73</v>
      </c>
      <c r="B48" s="320" t="s">
        <v>132</v>
      </c>
      <c r="C48" s="393"/>
      <c r="D48" s="393"/>
      <c r="E48" s="638">
        <f>+'8.3.1. sz. mell. ÓVODA'!E48+'8.3.2. sz. mell.  ÓVODA'!E48+'8.3.3. sz. mell. ÓVODA'!E48</f>
        <v>0</v>
      </c>
    </row>
    <row r="49" spans="1:5" ht="12" customHeight="1" thickBot="1" x14ac:dyDescent="0.25">
      <c r="A49" s="543" t="s">
        <v>105</v>
      </c>
      <c r="B49" s="320" t="s">
        <v>133</v>
      </c>
      <c r="C49" s="393"/>
      <c r="D49" s="393"/>
      <c r="E49" s="637">
        <f>+'8.3.1. sz. mell. ÓVODA'!E49+'8.3.2. sz. mell.  ÓVODA'!E49+'8.3.3. sz. mell. ÓVODA'!E49</f>
        <v>0</v>
      </c>
    </row>
    <row r="50" spans="1:5" ht="12" customHeight="1" thickBot="1" x14ac:dyDescent="0.25">
      <c r="A50" s="530" t="s">
        <v>7</v>
      </c>
      <c r="B50" s="340" t="s">
        <v>556</v>
      </c>
      <c r="C50" s="399">
        <f>SUM(C51:C53)</f>
        <v>400000</v>
      </c>
      <c r="D50" s="399">
        <f>SUM(D51:D53)</f>
        <v>400000</v>
      </c>
      <c r="E50" s="537">
        <f>+'8.3.1. sz. mell. ÓVODA'!E50+'8.3.2. sz. mell.  ÓVODA'!E50+'8.3.3. sz. mell. ÓVODA'!E50</f>
        <v>18740</v>
      </c>
    </row>
    <row r="51" spans="1:5" ht="12" customHeight="1" x14ac:dyDescent="0.2">
      <c r="A51" s="544" t="s">
        <v>76</v>
      </c>
      <c r="B51" s="321" t="s">
        <v>153</v>
      </c>
      <c r="C51" s="782">
        <f>+'8.3.1. sz. mell. ÓVODA'!C51+'8.3.2. sz. mell.  ÓVODA'!C51+'8.3.3. sz. mell. ÓVODA'!C51</f>
        <v>400000</v>
      </c>
      <c r="D51" s="783">
        <f>+'8.3.1. sz. mell. ÓVODA'!D51+'8.3.2. sz. mell.  ÓVODA'!D51+'8.3.3. sz. mell. ÓVODA'!D51</f>
        <v>400000</v>
      </c>
      <c r="E51" s="639">
        <f>+'8.3.1. sz. mell. ÓVODA'!E51+'8.3.2. sz. mell.  ÓVODA'!E51+'8.3.3. sz. mell. ÓVODA'!E51</f>
        <v>18740</v>
      </c>
    </row>
    <row r="52" spans="1:5" ht="12" customHeight="1" x14ac:dyDescent="0.2">
      <c r="A52" s="543" t="s">
        <v>77</v>
      </c>
      <c r="B52" s="320" t="s">
        <v>135</v>
      </c>
      <c r="C52" s="393"/>
      <c r="D52" s="393"/>
      <c r="E52" s="638">
        <f>+'8.3.1. sz. mell. ÓVODA'!E52+'8.3.2. sz. mell.  ÓVODA'!E52+'8.3.3. sz. mell. ÓVODA'!E52</f>
        <v>0</v>
      </c>
    </row>
    <row r="53" spans="1:5" ht="15" customHeight="1" x14ac:dyDescent="0.2">
      <c r="A53" s="543" t="s">
        <v>78</v>
      </c>
      <c r="B53" s="320" t="s">
        <v>43</v>
      </c>
      <c r="C53" s="393"/>
      <c r="D53" s="393"/>
      <c r="E53" s="638">
        <f>+'8.3.1. sz. mell. ÓVODA'!E53+'8.3.2. sz. mell.  ÓVODA'!E53+'8.3.3. sz. mell. ÓVODA'!E53</f>
        <v>0</v>
      </c>
    </row>
    <row r="54" spans="1:5" ht="13.5" thickBot="1" x14ac:dyDescent="0.25">
      <c r="A54" s="543" t="s">
        <v>79</v>
      </c>
      <c r="B54" s="320" t="s">
        <v>656</v>
      </c>
      <c r="C54" s="393"/>
      <c r="D54" s="393"/>
      <c r="E54" s="637">
        <f>+'8.3.1. sz. mell. ÓVODA'!E54+'8.3.2. sz. mell.  ÓVODA'!E54+'8.3.3. sz. mell. ÓVODA'!E54</f>
        <v>0</v>
      </c>
    </row>
    <row r="55" spans="1:5" ht="15" customHeight="1" thickBot="1" x14ac:dyDescent="0.25">
      <c r="A55" s="530" t="s">
        <v>8</v>
      </c>
      <c r="B55" s="534" t="s">
        <v>557</v>
      </c>
      <c r="C55" s="103">
        <f>+C44+C50</f>
        <v>106415821</v>
      </c>
      <c r="D55" s="103">
        <f>+D44+D50</f>
        <v>98029475</v>
      </c>
      <c r="E55" s="537">
        <f>+'8.3.1. sz. mell. ÓVODA'!E55+'8.3.2. sz. mell.  ÓVODA'!E55+'8.3.3. sz. mell. ÓVODA'!E55</f>
        <v>96650242</v>
      </c>
    </row>
    <row r="56" spans="1:5" ht="13.5" thickBot="1" x14ac:dyDescent="0.25">
      <c r="C56" s="539"/>
      <c r="D56" s="539"/>
      <c r="E56" s="539"/>
    </row>
    <row r="57" spans="1:5" ht="13.5" thickBot="1" x14ac:dyDescent="0.25">
      <c r="A57" s="624" t="s">
        <v>706</v>
      </c>
      <c r="B57" s="625"/>
      <c r="C57" s="107"/>
      <c r="D57" s="107"/>
      <c r="E57" s="528">
        <f>+'8.3.1. sz. mell. ÓVODA'!E57+'8.3.2. sz. mell.  ÓVODA'!E57+'8.3.3. sz. mell. ÓVODA'!E57</f>
        <v>29</v>
      </c>
    </row>
    <row r="58" spans="1:5" ht="13.5" thickBot="1" x14ac:dyDescent="0.25">
      <c r="A58" s="626" t="s">
        <v>705</v>
      </c>
      <c r="B58" s="627"/>
      <c r="C58" s="107"/>
      <c r="D58" s="107"/>
      <c r="E58" s="528">
        <f>+'8.3.1. sz. mell. ÓVODA'!E58+'8.3.2. sz. mell.  ÓVODA'!E58+'8.3.3. sz. mell. ÓVODA'!E58</f>
        <v>0</v>
      </c>
    </row>
  </sheetData>
  <sheetProtection formatCells="0"/>
  <mergeCells count="4">
    <mergeCell ref="B2:D2"/>
    <mergeCell ref="B3:D3"/>
    <mergeCell ref="A7:E7"/>
    <mergeCell ref="A43:E43"/>
  </mergeCells>
  <phoneticPr fontId="27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8"/>
  <sheetViews>
    <sheetView zoomScaleNormal="100" zoomScaleSheetLayoutView="145" workbookViewId="0">
      <selection activeCell="E3" sqref="E3"/>
    </sheetView>
  </sheetViews>
  <sheetFormatPr defaultColWidth="9.33203125" defaultRowHeight="12.75" x14ac:dyDescent="0.2"/>
  <cols>
    <col min="1" max="1" width="18.6640625" style="535" customWidth="1"/>
    <col min="2" max="2" width="62" style="32" customWidth="1"/>
    <col min="3" max="5" width="15.83203125" style="32" customWidth="1"/>
    <col min="6" max="16384" width="9.33203125" style="32"/>
  </cols>
  <sheetData>
    <row r="1" spans="1:5" s="470" customFormat="1" ht="21" customHeight="1" thickBot="1" x14ac:dyDescent="0.25">
      <c r="A1" s="469"/>
      <c r="B1" s="471"/>
      <c r="C1" s="516"/>
      <c r="D1" s="516"/>
      <c r="E1" s="607" t="s">
        <v>934</v>
      </c>
    </row>
    <row r="2" spans="1:5" s="517" customFormat="1" ht="25.5" customHeight="1" x14ac:dyDescent="0.2">
      <c r="A2" s="497" t="s">
        <v>145</v>
      </c>
      <c r="B2" s="1016" t="s">
        <v>711</v>
      </c>
      <c r="C2" s="1017"/>
      <c r="D2" s="1018"/>
      <c r="E2" s="540" t="s">
        <v>49</v>
      </c>
    </row>
    <row r="3" spans="1:5" s="517" customFormat="1" ht="24.75" thickBot="1" x14ac:dyDescent="0.25">
      <c r="A3" s="515" t="s">
        <v>144</v>
      </c>
      <c r="B3" s="1019" t="s">
        <v>852</v>
      </c>
      <c r="C3" s="1022"/>
      <c r="D3" s="1023"/>
      <c r="E3" s="541" t="s">
        <v>46</v>
      </c>
    </row>
    <row r="4" spans="1:5" s="518" customFormat="1" ht="15.95" customHeight="1" thickBot="1" x14ac:dyDescent="0.3">
      <c r="A4" s="472"/>
      <c r="B4" s="472"/>
      <c r="C4" s="473"/>
      <c r="D4" s="473"/>
      <c r="E4" s="473" t="s">
        <v>723</v>
      </c>
    </row>
    <row r="5" spans="1:5" ht="24.75" thickBot="1" x14ac:dyDescent="0.25">
      <c r="A5" s="305" t="s">
        <v>146</v>
      </c>
      <c r="B5" s="306" t="s">
        <v>704</v>
      </c>
      <c r="C5" s="91" t="s">
        <v>176</v>
      </c>
      <c r="D5" s="91" t="s">
        <v>181</v>
      </c>
      <c r="E5" s="474" t="s">
        <v>182</v>
      </c>
    </row>
    <row r="6" spans="1:5" s="519" customFormat="1" ht="12.95" customHeight="1" thickBot="1" x14ac:dyDescent="0.25">
      <c r="A6" s="467" t="s">
        <v>399</v>
      </c>
      <c r="B6" s="468" t="s">
        <v>400</v>
      </c>
      <c r="C6" s="468" t="s">
        <v>401</v>
      </c>
      <c r="D6" s="106" t="s">
        <v>402</v>
      </c>
      <c r="E6" s="104" t="s">
        <v>403</v>
      </c>
    </row>
    <row r="7" spans="1:5" s="519" customFormat="1" ht="15.95" customHeight="1" thickBot="1" x14ac:dyDescent="0.25">
      <c r="A7" s="1010" t="s">
        <v>41</v>
      </c>
      <c r="B7" s="1011"/>
      <c r="C7" s="1011"/>
      <c r="D7" s="1011"/>
      <c r="E7" s="1012"/>
    </row>
    <row r="8" spans="1:5" s="493" customFormat="1" ht="12" customHeight="1" thickBot="1" x14ac:dyDescent="0.25">
      <c r="A8" s="467" t="s">
        <v>6</v>
      </c>
      <c r="B8" s="531" t="s">
        <v>538</v>
      </c>
      <c r="C8" s="399">
        <f>SUM(C9:C18)</f>
        <v>0</v>
      </c>
      <c r="D8" s="558">
        <f>SUM(D9:D18)</f>
        <v>10000</v>
      </c>
      <c r="E8" s="537">
        <f>SUM(E9:E18)</f>
        <v>3656</v>
      </c>
    </row>
    <row r="9" spans="1:5" s="493" customFormat="1" ht="12" customHeight="1" x14ac:dyDescent="0.2">
      <c r="A9" s="542" t="s">
        <v>70</v>
      </c>
      <c r="B9" s="322" t="s">
        <v>318</v>
      </c>
      <c r="C9" s="100"/>
      <c r="D9" s="559"/>
      <c r="E9" s="526"/>
    </row>
    <row r="10" spans="1:5" s="493" customFormat="1" ht="12" customHeight="1" x14ac:dyDescent="0.2">
      <c r="A10" s="543" t="s">
        <v>71</v>
      </c>
      <c r="B10" s="320" t="s">
        <v>319</v>
      </c>
      <c r="C10" s="396"/>
      <c r="D10" s="560"/>
      <c r="E10" s="109"/>
    </row>
    <row r="11" spans="1:5" s="493" customFormat="1" ht="12" customHeight="1" x14ac:dyDescent="0.2">
      <c r="A11" s="543" t="s">
        <v>72</v>
      </c>
      <c r="B11" s="320" t="s">
        <v>320</v>
      </c>
      <c r="C11" s="396"/>
      <c r="D11" s="560"/>
      <c r="E11" s="109"/>
    </row>
    <row r="12" spans="1:5" s="493" customFormat="1" ht="12" customHeight="1" x14ac:dyDescent="0.2">
      <c r="A12" s="543" t="s">
        <v>73</v>
      </c>
      <c r="B12" s="320" t="s">
        <v>321</v>
      </c>
      <c r="C12" s="396"/>
      <c r="D12" s="560"/>
      <c r="E12" s="109"/>
    </row>
    <row r="13" spans="1:5" s="493" customFormat="1" ht="12" customHeight="1" x14ac:dyDescent="0.2">
      <c r="A13" s="543" t="s">
        <v>105</v>
      </c>
      <c r="B13" s="320" t="s">
        <v>322</v>
      </c>
      <c r="C13" s="396"/>
      <c r="D13" s="560"/>
      <c r="E13" s="109"/>
    </row>
    <row r="14" spans="1:5" s="493" customFormat="1" ht="12" customHeight="1" x14ac:dyDescent="0.2">
      <c r="A14" s="543" t="s">
        <v>74</v>
      </c>
      <c r="B14" s="320" t="s">
        <v>539</v>
      </c>
      <c r="C14" s="396"/>
      <c r="D14" s="560"/>
      <c r="E14" s="109"/>
    </row>
    <row r="15" spans="1:5" s="520" customFormat="1" ht="12" customHeight="1" x14ac:dyDescent="0.2">
      <c r="A15" s="543" t="s">
        <v>75</v>
      </c>
      <c r="B15" s="319" t="s">
        <v>540</v>
      </c>
      <c r="C15" s="396"/>
      <c r="D15" s="560"/>
      <c r="E15" s="109"/>
    </row>
    <row r="16" spans="1:5" s="520" customFormat="1" ht="12" customHeight="1" x14ac:dyDescent="0.2">
      <c r="A16" s="543" t="s">
        <v>83</v>
      </c>
      <c r="B16" s="320" t="s">
        <v>325</v>
      </c>
      <c r="C16" s="101"/>
      <c r="D16" s="561"/>
      <c r="E16" s="525"/>
    </row>
    <row r="17" spans="1:5" s="493" customFormat="1" ht="12" customHeight="1" x14ac:dyDescent="0.2">
      <c r="A17" s="543" t="s">
        <v>84</v>
      </c>
      <c r="B17" s="320" t="s">
        <v>327</v>
      </c>
      <c r="C17" s="396"/>
      <c r="D17" s="560"/>
      <c r="E17" s="109"/>
    </row>
    <row r="18" spans="1:5" s="520" customFormat="1" ht="12" customHeight="1" thickBot="1" x14ac:dyDescent="0.25">
      <c r="A18" s="543" t="s">
        <v>85</v>
      </c>
      <c r="B18" s="319" t="s">
        <v>329</v>
      </c>
      <c r="C18" s="398"/>
      <c r="D18" s="110">
        <v>10000</v>
      </c>
      <c r="E18" s="521">
        <v>3656</v>
      </c>
    </row>
    <row r="19" spans="1:5" s="520" customFormat="1" ht="12" customHeight="1" thickBot="1" x14ac:dyDescent="0.25">
      <c r="A19" s="467" t="s">
        <v>7</v>
      </c>
      <c r="B19" s="531" t="s">
        <v>541</v>
      </c>
      <c r="C19" s="399">
        <f>SUM(C20:C22)</f>
        <v>0</v>
      </c>
      <c r="D19" s="558">
        <f>SUM(D20:D22)</f>
        <v>0</v>
      </c>
      <c r="E19" s="537">
        <f>SUM(E20:E22)</f>
        <v>0</v>
      </c>
    </row>
    <row r="20" spans="1:5" s="520" customFormat="1" ht="12" customHeight="1" x14ac:dyDescent="0.2">
      <c r="A20" s="543" t="s">
        <v>76</v>
      </c>
      <c r="B20" s="321" t="s">
        <v>300</v>
      </c>
      <c r="C20" s="396"/>
      <c r="D20" s="560"/>
      <c r="E20" s="109"/>
    </row>
    <row r="21" spans="1:5" s="520" customFormat="1" ht="12" customHeight="1" x14ac:dyDescent="0.2">
      <c r="A21" s="543" t="s">
        <v>77</v>
      </c>
      <c r="B21" s="320" t="s">
        <v>542</v>
      </c>
      <c r="C21" s="396"/>
      <c r="D21" s="560"/>
      <c r="E21" s="109"/>
    </row>
    <row r="22" spans="1:5" s="520" customFormat="1" ht="12" customHeight="1" x14ac:dyDescent="0.2">
      <c r="A22" s="543" t="s">
        <v>78</v>
      </c>
      <c r="B22" s="320" t="s">
        <v>543</v>
      </c>
      <c r="C22" s="396"/>
      <c r="D22" s="560"/>
      <c r="E22" s="109"/>
    </row>
    <row r="23" spans="1:5" s="493" customFormat="1" ht="12" customHeight="1" thickBot="1" x14ac:dyDescent="0.25">
      <c r="A23" s="543" t="s">
        <v>79</v>
      </c>
      <c r="B23" s="320" t="s">
        <v>654</v>
      </c>
      <c r="C23" s="396"/>
      <c r="D23" s="560"/>
      <c r="E23" s="109"/>
    </row>
    <row r="24" spans="1:5" s="493" customFormat="1" ht="12" customHeight="1" thickBot="1" x14ac:dyDescent="0.25">
      <c r="A24" s="530" t="s">
        <v>8</v>
      </c>
      <c r="B24" s="340" t="s">
        <v>122</v>
      </c>
      <c r="C24" s="41"/>
      <c r="D24" s="562"/>
      <c r="E24" s="536"/>
    </row>
    <row r="25" spans="1:5" s="493" customFormat="1" ht="12" customHeight="1" thickBot="1" x14ac:dyDescent="0.25">
      <c r="A25" s="530" t="s">
        <v>9</v>
      </c>
      <c r="B25" s="340" t="s">
        <v>544</v>
      </c>
      <c r="C25" s="399">
        <f>+C26+C27</f>
        <v>0</v>
      </c>
      <c r="D25" s="558">
        <f>+D26+D27</f>
        <v>0</v>
      </c>
      <c r="E25" s="537">
        <f>+E26+E27</f>
        <v>0</v>
      </c>
    </row>
    <row r="26" spans="1:5" s="493" customFormat="1" ht="12" customHeight="1" x14ac:dyDescent="0.2">
      <c r="A26" s="544" t="s">
        <v>313</v>
      </c>
      <c r="B26" s="545" t="s">
        <v>542</v>
      </c>
      <c r="C26" s="97"/>
      <c r="D26" s="551"/>
      <c r="E26" s="524"/>
    </row>
    <row r="27" spans="1:5" s="493" customFormat="1" ht="12" customHeight="1" x14ac:dyDescent="0.2">
      <c r="A27" s="544" t="s">
        <v>314</v>
      </c>
      <c r="B27" s="546" t="s">
        <v>545</v>
      </c>
      <c r="C27" s="400"/>
      <c r="D27" s="563"/>
      <c r="E27" s="523"/>
    </row>
    <row r="28" spans="1:5" s="493" customFormat="1" ht="12" customHeight="1" thickBot="1" x14ac:dyDescent="0.25">
      <c r="A28" s="543" t="s">
        <v>315</v>
      </c>
      <c r="B28" s="547" t="s">
        <v>655</v>
      </c>
      <c r="C28" s="527"/>
      <c r="D28" s="564"/>
      <c r="E28" s="522"/>
    </row>
    <row r="29" spans="1:5" s="493" customFormat="1" ht="12" customHeight="1" thickBot="1" x14ac:dyDescent="0.25">
      <c r="A29" s="530" t="s">
        <v>10</v>
      </c>
      <c r="B29" s="340" t="s">
        <v>546</v>
      </c>
      <c r="C29" s="399">
        <f>+C30+C31+C32</f>
        <v>0</v>
      </c>
      <c r="D29" s="558">
        <f>+D30+D31+D32</f>
        <v>0</v>
      </c>
      <c r="E29" s="537">
        <f>+E30+E31+E32</f>
        <v>0</v>
      </c>
    </row>
    <row r="30" spans="1:5" s="493" customFormat="1" ht="12" customHeight="1" x14ac:dyDescent="0.2">
      <c r="A30" s="544" t="s">
        <v>63</v>
      </c>
      <c r="B30" s="545" t="s">
        <v>331</v>
      </c>
      <c r="C30" s="97"/>
      <c r="D30" s="551"/>
      <c r="E30" s="524"/>
    </row>
    <row r="31" spans="1:5" s="493" customFormat="1" ht="12" customHeight="1" x14ac:dyDescent="0.2">
      <c r="A31" s="544" t="s">
        <v>64</v>
      </c>
      <c r="B31" s="546" t="s">
        <v>332</v>
      </c>
      <c r="C31" s="400"/>
      <c r="D31" s="563"/>
      <c r="E31" s="523"/>
    </row>
    <row r="32" spans="1:5" s="493" customFormat="1" ht="12" customHeight="1" thickBot="1" x14ac:dyDescent="0.25">
      <c r="A32" s="543" t="s">
        <v>65</v>
      </c>
      <c r="B32" s="529" t="s">
        <v>334</v>
      </c>
      <c r="C32" s="527"/>
      <c r="D32" s="564"/>
      <c r="E32" s="522"/>
    </row>
    <row r="33" spans="1:5" s="493" customFormat="1" ht="12" customHeight="1" thickBot="1" x14ac:dyDescent="0.25">
      <c r="A33" s="530" t="s">
        <v>11</v>
      </c>
      <c r="B33" s="340" t="s">
        <v>459</v>
      </c>
      <c r="C33" s="41"/>
      <c r="D33" s="562"/>
      <c r="E33" s="536"/>
    </row>
    <row r="34" spans="1:5" s="493" customFormat="1" ht="12" customHeight="1" thickBot="1" x14ac:dyDescent="0.25">
      <c r="A34" s="530" t="s">
        <v>12</v>
      </c>
      <c r="B34" s="340" t="s">
        <v>547</v>
      </c>
      <c r="C34" s="41"/>
      <c r="D34" s="562"/>
      <c r="E34" s="536"/>
    </row>
    <row r="35" spans="1:5" s="493" customFormat="1" ht="12" customHeight="1" thickBot="1" x14ac:dyDescent="0.25">
      <c r="A35" s="467" t="s">
        <v>13</v>
      </c>
      <c r="B35" s="340" t="s">
        <v>548</v>
      </c>
      <c r="C35" s="399">
        <f>+C8+C19+C24+C25+C29+C33+C34</f>
        <v>0</v>
      </c>
      <c r="D35" s="558">
        <f>+D8+D19+D24+D25+D29+D33+D34</f>
        <v>10000</v>
      </c>
      <c r="E35" s="537">
        <f>+E8+E19+E24+E25+E29+E33+E34</f>
        <v>3656</v>
      </c>
    </row>
    <row r="36" spans="1:5" s="520" customFormat="1" ht="12" customHeight="1" thickBot="1" x14ac:dyDescent="0.25">
      <c r="A36" s="532" t="s">
        <v>14</v>
      </c>
      <c r="B36" s="340" t="s">
        <v>549</v>
      </c>
      <c r="C36" s="399">
        <f>+C37+C38+C39</f>
        <v>106415821</v>
      </c>
      <c r="D36" s="558">
        <f>+D37+D38+D39</f>
        <v>98019475</v>
      </c>
      <c r="E36" s="537">
        <f>+E37+E38+E39</f>
        <v>96675960</v>
      </c>
    </row>
    <row r="37" spans="1:5" s="520" customFormat="1" ht="15" customHeight="1" x14ac:dyDescent="0.2">
      <c r="A37" s="544" t="s">
        <v>550</v>
      </c>
      <c r="B37" s="545" t="s">
        <v>163</v>
      </c>
      <c r="C37" s="97"/>
      <c r="D37" s="551">
        <v>95235</v>
      </c>
      <c r="E37" s="524">
        <v>95235</v>
      </c>
    </row>
    <row r="38" spans="1:5" s="520" customFormat="1" ht="15" customHeight="1" x14ac:dyDescent="0.2">
      <c r="A38" s="544" t="s">
        <v>551</v>
      </c>
      <c r="B38" s="546" t="s">
        <v>2</v>
      </c>
      <c r="C38" s="400"/>
      <c r="D38" s="563"/>
      <c r="E38" s="523"/>
    </row>
    <row r="39" spans="1:5" ht="13.5" thickBot="1" x14ac:dyDescent="0.25">
      <c r="A39" s="543" t="s">
        <v>552</v>
      </c>
      <c r="B39" s="529" t="s">
        <v>553</v>
      </c>
      <c r="C39" s="527">
        <v>106415821</v>
      </c>
      <c r="D39" s="564">
        <v>97924240</v>
      </c>
      <c r="E39" s="522">
        <v>96580725</v>
      </c>
    </row>
    <row r="40" spans="1:5" s="519" customFormat="1" ht="16.5" customHeight="1" thickBot="1" x14ac:dyDescent="0.25">
      <c r="A40" s="532" t="s">
        <v>15</v>
      </c>
      <c r="B40" s="533" t="s">
        <v>554</v>
      </c>
      <c r="C40" s="103">
        <f>+C35+C36</f>
        <v>106415821</v>
      </c>
      <c r="D40" s="565">
        <f>+D35+D36</f>
        <v>98029475</v>
      </c>
      <c r="E40" s="538">
        <f>+E35+E36</f>
        <v>96679616</v>
      </c>
    </row>
    <row r="41" spans="1:5" s="295" customFormat="1" ht="12" customHeight="1" x14ac:dyDescent="0.2">
      <c r="A41" s="475"/>
      <c r="B41" s="476"/>
      <c r="C41" s="491"/>
      <c r="D41" s="491"/>
      <c r="E41" s="491"/>
    </row>
    <row r="42" spans="1:5" ht="12" customHeight="1" thickBot="1" x14ac:dyDescent="0.25">
      <c r="A42" s="477"/>
      <c r="B42" s="478"/>
      <c r="C42" s="492"/>
      <c r="D42" s="492"/>
      <c r="E42" s="492"/>
    </row>
    <row r="43" spans="1:5" ht="12" customHeight="1" thickBot="1" x14ac:dyDescent="0.25">
      <c r="A43" s="1010" t="s">
        <v>42</v>
      </c>
      <c r="B43" s="1011"/>
      <c r="C43" s="1011"/>
      <c r="D43" s="1011"/>
      <c r="E43" s="1012"/>
    </row>
    <row r="44" spans="1:5" ht="12" customHeight="1" thickBot="1" x14ac:dyDescent="0.25">
      <c r="A44" s="530" t="s">
        <v>6</v>
      </c>
      <c r="B44" s="340" t="s">
        <v>555</v>
      </c>
      <c r="C44" s="399">
        <f>SUM(C45:C49)</f>
        <v>106015821</v>
      </c>
      <c r="D44" s="399">
        <f>SUM(D45:D49)</f>
        <v>97629475</v>
      </c>
      <c r="E44" s="537">
        <f>SUM(E45:E49)</f>
        <v>96631502</v>
      </c>
    </row>
    <row r="45" spans="1:5" ht="12" customHeight="1" x14ac:dyDescent="0.2">
      <c r="A45" s="543" t="s">
        <v>70</v>
      </c>
      <c r="B45" s="321" t="s">
        <v>36</v>
      </c>
      <c r="C45" s="97">
        <v>79083774</v>
      </c>
      <c r="D45" s="97">
        <v>73080911</v>
      </c>
      <c r="E45" s="524">
        <v>73080911</v>
      </c>
    </row>
    <row r="46" spans="1:5" ht="12" customHeight="1" x14ac:dyDescent="0.2">
      <c r="A46" s="543" t="s">
        <v>71</v>
      </c>
      <c r="B46" s="320" t="s">
        <v>131</v>
      </c>
      <c r="C46" s="393">
        <v>15668747</v>
      </c>
      <c r="D46" s="393">
        <v>14402754</v>
      </c>
      <c r="E46" s="548">
        <v>14402754</v>
      </c>
    </row>
    <row r="47" spans="1:5" ht="12" customHeight="1" x14ac:dyDescent="0.2">
      <c r="A47" s="543" t="s">
        <v>72</v>
      </c>
      <c r="B47" s="320" t="s">
        <v>98</v>
      </c>
      <c r="C47" s="393">
        <v>11263300</v>
      </c>
      <c r="D47" s="393">
        <v>10145810</v>
      </c>
      <c r="E47" s="548">
        <v>9147837</v>
      </c>
    </row>
    <row r="48" spans="1:5" s="295" customFormat="1" ht="12" customHeight="1" x14ac:dyDescent="0.2">
      <c r="A48" s="543" t="s">
        <v>73</v>
      </c>
      <c r="B48" s="320" t="s">
        <v>132</v>
      </c>
      <c r="C48" s="393"/>
      <c r="D48" s="393"/>
      <c r="E48" s="548"/>
    </row>
    <row r="49" spans="1:5" ht="12" customHeight="1" thickBot="1" x14ac:dyDescent="0.25">
      <c r="A49" s="543" t="s">
        <v>105</v>
      </c>
      <c r="B49" s="320" t="s">
        <v>133</v>
      </c>
      <c r="C49" s="393"/>
      <c r="D49" s="393"/>
      <c r="E49" s="548"/>
    </row>
    <row r="50" spans="1:5" ht="12" customHeight="1" thickBot="1" x14ac:dyDescent="0.25">
      <c r="A50" s="530" t="s">
        <v>7</v>
      </c>
      <c r="B50" s="340" t="s">
        <v>556</v>
      </c>
      <c r="C50" s="399">
        <f>SUM(C51:C53)</f>
        <v>400000</v>
      </c>
      <c r="D50" s="399">
        <f>SUM(D51:D53)</f>
        <v>400000</v>
      </c>
      <c r="E50" s="537">
        <f>SUM(E51:E53)</f>
        <v>18740</v>
      </c>
    </row>
    <row r="51" spans="1:5" ht="12" customHeight="1" x14ac:dyDescent="0.2">
      <c r="A51" s="543" t="s">
        <v>76</v>
      </c>
      <c r="B51" s="321" t="s">
        <v>153</v>
      </c>
      <c r="C51" s="97">
        <v>400000</v>
      </c>
      <c r="D51" s="97">
        <v>400000</v>
      </c>
      <c r="E51" s="524">
        <v>18740</v>
      </c>
    </row>
    <row r="52" spans="1:5" ht="12" customHeight="1" x14ac:dyDescent="0.2">
      <c r="A52" s="543" t="s">
        <v>77</v>
      </c>
      <c r="B52" s="320" t="s">
        <v>135</v>
      </c>
      <c r="C52" s="393"/>
      <c r="D52" s="393"/>
      <c r="E52" s="548"/>
    </row>
    <row r="53" spans="1:5" ht="15" customHeight="1" x14ac:dyDescent="0.2">
      <c r="A53" s="543" t="s">
        <v>78</v>
      </c>
      <c r="B53" s="320" t="s">
        <v>43</v>
      </c>
      <c r="C53" s="393"/>
      <c r="D53" s="393"/>
      <c r="E53" s="548"/>
    </row>
    <row r="54" spans="1:5" ht="13.5" thickBot="1" x14ac:dyDescent="0.25">
      <c r="A54" s="543" t="s">
        <v>79</v>
      </c>
      <c r="B54" s="320" t="s">
        <v>656</v>
      </c>
      <c r="C54" s="393"/>
      <c r="D54" s="393"/>
      <c r="E54" s="548"/>
    </row>
    <row r="55" spans="1:5" ht="15" customHeight="1" thickBot="1" x14ac:dyDescent="0.25">
      <c r="A55" s="530" t="s">
        <v>8</v>
      </c>
      <c r="B55" s="534" t="s">
        <v>557</v>
      </c>
      <c r="C55" s="103">
        <f>+C44+C50</f>
        <v>106415821</v>
      </c>
      <c r="D55" s="103">
        <f>+D44+D50</f>
        <v>98029475</v>
      </c>
      <c r="E55" s="538">
        <f>+E44+E50</f>
        <v>96650242</v>
      </c>
    </row>
    <row r="56" spans="1:5" ht="13.5" thickBot="1" x14ac:dyDescent="0.25">
      <c r="C56" s="539"/>
      <c r="D56" s="539"/>
      <c r="E56" s="539"/>
    </row>
    <row r="57" spans="1:5" ht="13.5" thickBot="1" x14ac:dyDescent="0.25">
      <c r="A57" s="624" t="s">
        <v>706</v>
      </c>
      <c r="B57" s="625"/>
      <c r="C57" s="107"/>
      <c r="D57" s="107"/>
      <c r="E57" s="528">
        <v>29</v>
      </c>
    </row>
    <row r="58" spans="1:5" ht="13.5" thickBot="1" x14ac:dyDescent="0.25">
      <c r="A58" s="626" t="s">
        <v>705</v>
      </c>
      <c r="B58" s="627"/>
      <c r="C58" s="107"/>
      <c r="D58" s="107"/>
      <c r="E58" s="528"/>
    </row>
  </sheetData>
  <sheetProtection formatCells="0"/>
  <mergeCells count="4">
    <mergeCell ref="B2:D2"/>
    <mergeCell ref="B3:D3"/>
    <mergeCell ref="A7:E7"/>
    <mergeCell ref="A43:E43"/>
  </mergeCells>
  <phoneticPr fontId="27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1"/>
  <sheetViews>
    <sheetView view="pageLayout" zoomScaleNormal="100" zoomScaleSheetLayoutView="100" workbookViewId="0">
      <selection activeCell="C132" sqref="C132"/>
    </sheetView>
  </sheetViews>
  <sheetFormatPr defaultColWidth="9.33203125" defaultRowHeight="15.75" x14ac:dyDescent="0.25"/>
  <cols>
    <col min="1" max="1" width="9.5" style="361" customWidth="1"/>
    <col min="2" max="2" width="60.83203125" style="361" customWidth="1"/>
    <col min="3" max="5" width="15.83203125" style="362" customWidth="1"/>
    <col min="6" max="6" width="9.33203125" style="372"/>
    <col min="7" max="7" width="15.5" style="372" bestFit="1" customWidth="1"/>
    <col min="8" max="8" width="10.33203125" style="372" bestFit="1" customWidth="1"/>
    <col min="9" max="16384" width="9.33203125" style="372"/>
  </cols>
  <sheetData>
    <row r="1" spans="1:5" ht="15.95" customHeight="1" x14ac:dyDescent="0.25">
      <c r="A1" s="980" t="s">
        <v>3</v>
      </c>
      <c r="B1" s="980"/>
      <c r="C1" s="980"/>
      <c r="D1" s="980"/>
      <c r="E1" s="980"/>
    </row>
    <row r="2" spans="1:5" ht="15.95" customHeight="1" thickBot="1" x14ac:dyDescent="0.3">
      <c r="A2" s="45" t="s">
        <v>109</v>
      </c>
      <c r="B2" s="45"/>
      <c r="C2" s="359"/>
      <c r="D2" s="359"/>
      <c r="E2" s="359" t="s">
        <v>716</v>
      </c>
    </row>
    <row r="3" spans="1:5" ht="15.95" customHeight="1" x14ac:dyDescent="0.25">
      <c r="A3" s="981" t="s">
        <v>58</v>
      </c>
      <c r="B3" s="983" t="s">
        <v>5</v>
      </c>
      <c r="C3" s="985" t="str">
        <f>+'1.1.sz.mell.'!C3:E3</f>
        <v>2018. évi</v>
      </c>
      <c r="D3" s="985"/>
      <c r="E3" s="986"/>
    </row>
    <row r="4" spans="1:5" ht="38.1" customHeight="1" thickBot="1" x14ac:dyDescent="0.3">
      <c r="A4" s="982"/>
      <c r="B4" s="984"/>
      <c r="C4" s="47" t="s">
        <v>176</v>
      </c>
      <c r="D4" s="47" t="s">
        <v>181</v>
      </c>
      <c r="E4" s="48" t="s">
        <v>182</v>
      </c>
    </row>
    <row r="5" spans="1:5" s="373" customFormat="1" ht="12" customHeight="1" thickBot="1" x14ac:dyDescent="0.25">
      <c r="A5" s="498" t="s">
        <v>399</v>
      </c>
      <c r="B5" s="874" t="s">
        <v>400</v>
      </c>
      <c r="C5" s="874" t="s">
        <v>401</v>
      </c>
      <c r="D5" s="874" t="s">
        <v>402</v>
      </c>
      <c r="E5" s="875" t="s">
        <v>403</v>
      </c>
    </row>
    <row r="6" spans="1:5" s="374" customFormat="1" ht="12" customHeight="1" thickBot="1" x14ac:dyDescent="0.25">
      <c r="A6" s="332" t="s">
        <v>6</v>
      </c>
      <c r="B6" s="333" t="s">
        <v>293</v>
      </c>
      <c r="C6" s="364">
        <f>SUM(C7:C12)</f>
        <v>540934975</v>
      </c>
      <c r="D6" s="364">
        <f>SUM(D7:D12)</f>
        <v>535822634</v>
      </c>
      <c r="E6" s="358">
        <f>SUM(E7:E12)</f>
        <v>510799151</v>
      </c>
    </row>
    <row r="7" spans="1:5" s="374" customFormat="1" ht="12" customHeight="1" x14ac:dyDescent="0.2">
      <c r="A7" s="327" t="s">
        <v>70</v>
      </c>
      <c r="B7" s="375" t="s">
        <v>294</v>
      </c>
      <c r="C7" s="838">
        <f>+'6.2. sz. mell ÖNK'!C9</f>
        <v>202192087</v>
      </c>
      <c r="D7" s="366">
        <f>+'6.2. sz. mell ÖNK'!D9</f>
        <v>202192087</v>
      </c>
      <c r="E7" s="349">
        <f>+'6.2. sz. mell ÖNK'!E9</f>
        <v>202393021</v>
      </c>
    </row>
    <row r="8" spans="1:5" s="374" customFormat="1" ht="12" customHeight="1" x14ac:dyDescent="0.2">
      <c r="A8" s="326" t="s">
        <v>71</v>
      </c>
      <c r="B8" s="376" t="s">
        <v>295</v>
      </c>
      <c r="C8" s="838">
        <f>+'6.2. sz. mell ÖNK'!C10</f>
        <v>106800033</v>
      </c>
      <c r="D8" s="365">
        <f>+'6.2. sz. mell ÖNK'!D10</f>
        <v>93732133</v>
      </c>
      <c r="E8" s="349">
        <f>+'6.2. sz. mell ÖNK'!E10</f>
        <v>95449517</v>
      </c>
    </row>
    <row r="9" spans="1:5" s="374" customFormat="1" ht="12" customHeight="1" x14ac:dyDescent="0.2">
      <c r="A9" s="326" t="s">
        <v>72</v>
      </c>
      <c r="B9" s="376" t="s">
        <v>296</v>
      </c>
      <c r="C9" s="838">
        <f>+'6.2. sz. mell ÖNK'!C11</f>
        <v>183323380</v>
      </c>
      <c r="D9" s="365">
        <f>+'6.2. sz. mell ÖNK'!D11</f>
        <v>195159831</v>
      </c>
      <c r="E9" s="349">
        <f>+'6.2. sz. mell ÖNK'!E11</f>
        <v>192116521</v>
      </c>
    </row>
    <row r="10" spans="1:5" s="374" customFormat="1" ht="12" customHeight="1" x14ac:dyDescent="0.2">
      <c r="A10" s="326" t="s">
        <v>73</v>
      </c>
      <c r="B10" s="376" t="s">
        <v>297</v>
      </c>
      <c r="C10" s="838">
        <f>+'6.2. sz. mell ÖNK'!C12</f>
        <v>8453060</v>
      </c>
      <c r="D10" s="365">
        <f>+'6.2. sz. mell ÖNK'!D12</f>
        <v>9988396</v>
      </c>
      <c r="E10" s="349">
        <f>+'6.2. sz. mell ÖNK'!E12</f>
        <v>10549614</v>
      </c>
    </row>
    <row r="11" spans="1:5" s="374" customFormat="1" ht="12" customHeight="1" x14ac:dyDescent="0.2">
      <c r="A11" s="326" t="s">
        <v>105</v>
      </c>
      <c r="B11" s="376" t="s">
        <v>298</v>
      </c>
      <c r="C11" s="838">
        <f>+'6.2. sz. mell ÖNK'!C13</f>
        <v>40166415</v>
      </c>
      <c r="D11" s="365">
        <f>+'6.2. sz. mell ÖNK'!D13</f>
        <v>34039187</v>
      </c>
      <c r="E11" s="349">
        <f>+'6.2. sz. mell ÖNK'!E13</f>
        <v>9579478</v>
      </c>
    </row>
    <row r="12" spans="1:5" s="374" customFormat="1" ht="12" customHeight="1" thickBot="1" x14ac:dyDescent="0.25">
      <c r="A12" s="328" t="s">
        <v>74</v>
      </c>
      <c r="B12" s="356" t="s">
        <v>837</v>
      </c>
      <c r="C12" s="870">
        <f>+'6.2. sz. mell ÖNK'!C14</f>
        <v>0</v>
      </c>
      <c r="D12" s="367">
        <f>+'6.2. sz. mell ÖNK'!D14</f>
        <v>711000</v>
      </c>
      <c r="E12" s="665">
        <f>+'6.2. sz. mell ÖNK'!E14</f>
        <v>711000</v>
      </c>
    </row>
    <row r="13" spans="1:5" s="374" customFormat="1" ht="12" customHeight="1" thickBot="1" x14ac:dyDescent="0.25">
      <c r="A13" s="332" t="s">
        <v>7</v>
      </c>
      <c r="B13" s="354" t="s">
        <v>299</v>
      </c>
      <c r="C13" s="364">
        <f>SUM(C14:C18)</f>
        <v>279592941</v>
      </c>
      <c r="D13" s="364">
        <f>SUM(D14:D18)</f>
        <v>274106329</v>
      </c>
      <c r="E13" s="358">
        <f>SUM(E14:E18)</f>
        <v>491147422</v>
      </c>
    </row>
    <row r="14" spans="1:5" s="374" customFormat="1" ht="12" customHeight="1" x14ac:dyDescent="0.2">
      <c r="A14" s="327" t="s">
        <v>76</v>
      </c>
      <c r="B14" s="375" t="s">
        <v>300</v>
      </c>
      <c r="C14" s="838">
        <f>+'6.2. sz. mell ÖNK'!C16</f>
        <v>0</v>
      </c>
      <c r="D14" s="366">
        <f>+'6.2. sz. mell ÖNK'!D16</f>
        <v>0</v>
      </c>
      <c r="E14" s="349">
        <f>+'6.2. sz. mell ÖNK'!E16</f>
        <v>0</v>
      </c>
    </row>
    <row r="15" spans="1:5" s="374" customFormat="1" ht="12" customHeight="1" x14ac:dyDescent="0.2">
      <c r="A15" s="326" t="s">
        <v>77</v>
      </c>
      <c r="B15" s="376" t="s">
        <v>301</v>
      </c>
      <c r="C15" s="816"/>
      <c r="D15" s="365"/>
      <c r="E15" s="349">
        <f>+'6.2. sz. mell ÖNK'!E17</f>
        <v>0</v>
      </c>
    </row>
    <row r="16" spans="1:5" s="374" customFormat="1" ht="12" customHeight="1" x14ac:dyDescent="0.2">
      <c r="A16" s="326" t="s">
        <v>78</v>
      </c>
      <c r="B16" s="376" t="s">
        <v>302</v>
      </c>
      <c r="C16" s="816"/>
      <c r="D16" s="365"/>
      <c r="E16" s="349">
        <f>+'6.2. sz. mell ÖNK'!E18</f>
        <v>0</v>
      </c>
    </row>
    <row r="17" spans="1:5" s="374" customFormat="1" ht="12" customHeight="1" x14ac:dyDescent="0.2">
      <c r="A17" s="326" t="s">
        <v>79</v>
      </c>
      <c r="B17" s="376" t="s">
        <v>303</v>
      </c>
      <c r="C17" s="816"/>
      <c r="D17" s="365"/>
      <c r="E17" s="349">
        <f>+'6.2. sz. mell ÖNK'!E19</f>
        <v>0</v>
      </c>
    </row>
    <row r="18" spans="1:5" s="374" customFormat="1" ht="12" customHeight="1" x14ac:dyDescent="0.2">
      <c r="A18" s="326" t="s">
        <v>80</v>
      </c>
      <c r="B18" s="376" t="s">
        <v>304</v>
      </c>
      <c r="C18" s="838">
        <f>+'6.2. sz. mell ÖNK'!C20+'8.2.1. sz. mell. ILMKS'!C22</f>
        <v>279592941</v>
      </c>
      <c r="D18" s="365">
        <f>+'6.2. sz. mell ÖNK'!D20+'8.2.1. sz. mell. ILMKS'!D22</f>
        <v>274106329</v>
      </c>
      <c r="E18" s="349">
        <f>+'6.2. sz. mell ÖNK'!E20+'8.2.1. sz. mell. ILMKS'!E22</f>
        <v>491147422</v>
      </c>
    </row>
    <row r="19" spans="1:5" s="374" customFormat="1" ht="12" customHeight="1" thickBot="1" x14ac:dyDescent="0.25">
      <c r="A19" s="328" t="s">
        <v>87</v>
      </c>
      <c r="B19" s="377" t="s">
        <v>305</v>
      </c>
      <c r="C19" s="367"/>
      <c r="D19" s="367"/>
      <c r="E19" s="665">
        <f>+'6.2. sz. mell ÖNK'!E21</f>
        <v>0</v>
      </c>
    </row>
    <row r="20" spans="1:5" s="374" customFormat="1" ht="12" customHeight="1" thickBot="1" x14ac:dyDescent="0.25">
      <c r="A20" s="332" t="s">
        <v>8</v>
      </c>
      <c r="B20" s="333" t="s">
        <v>306</v>
      </c>
      <c r="C20" s="364">
        <f>SUM(C21:C25)</f>
        <v>319680797</v>
      </c>
      <c r="D20" s="364">
        <f>SUM(D21:D25)</f>
        <v>240517161</v>
      </c>
      <c r="E20" s="666">
        <f>+'6.2. sz. mell ÖNK'!E22</f>
        <v>111728581</v>
      </c>
    </row>
    <row r="21" spans="1:5" s="374" customFormat="1" ht="12" customHeight="1" x14ac:dyDescent="0.2">
      <c r="A21" s="327" t="s">
        <v>59</v>
      </c>
      <c r="B21" s="375" t="s">
        <v>307</v>
      </c>
      <c r="C21" s="838">
        <f>+'6.2. sz. mell ÖNK'!C23</f>
        <v>0</v>
      </c>
      <c r="D21" s="366">
        <f>+'6.2. sz. mell ÖNK'!D23</f>
        <v>161000</v>
      </c>
      <c r="E21" s="349">
        <f>+'6.2. sz. mell ÖNK'!E23</f>
        <v>161000</v>
      </c>
    </row>
    <row r="22" spans="1:5" s="374" customFormat="1" ht="12" customHeight="1" x14ac:dyDescent="0.2">
      <c r="A22" s="326" t="s">
        <v>60</v>
      </c>
      <c r="B22" s="376" t="s">
        <v>308</v>
      </c>
      <c r="C22" s="816"/>
      <c r="D22" s="365"/>
      <c r="E22" s="349">
        <f>+'6.2. sz. mell ÖNK'!E24</f>
        <v>0</v>
      </c>
    </row>
    <row r="23" spans="1:5" s="374" customFormat="1" ht="12" customHeight="1" x14ac:dyDescent="0.2">
      <c r="A23" s="326" t="s">
        <v>61</v>
      </c>
      <c r="B23" s="376" t="s">
        <v>309</v>
      </c>
      <c r="C23" s="816"/>
      <c r="D23" s="365"/>
      <c r="E23" s="349">
        <f>+'6.2. sz. mell ÖNK'!E25</f>
        <v>0</v>
      </c>
    </row>
    <row r="24" spans="1:5" s="374" customFormat="1" ht="12" customHeight="1" x14ac:dyDescent="0.2">
      <c r="A24" s="326" t="s">
        <v>62</v>
      </c>
      <c r="B24" s="376" t="s">
        <v>310</v>
      </c>
      <c r="C24" s="816"/>
      <c r="D24" s="365"/>
      <c r="E24" s="349">
        <f>+'6.2. sz. mell ÖNK'!E26</f>
        <v>0</v>
      </c>
    </row>
    <row r="25" spans="1:5" s="374" customFormat="1" ht="12" customHeight="1" x14ac:dyDescent="0.2">
      <c r="A25" s="326" t="s">
        <v>119</v>
      </c>
      <c r="B25" s="376" t="s">
        <v>311</v>
      </c>
      <c r="C25" s="838">
        <f>+'6.2. sz. mell ÖNK'!C27</f>
        <v>319680797</v>
      </c>
      <c r="D25" s="365">
        <f>+'6.2. sz. mell ÖNK'!D27</f>
        <v>240356161</v>
      </c>
      <c r="E25" s="349">
        <f>+'6.2. sz. mell ÖNK'!E27</f>
        <v>111567581</v>
      </c>
    </row>
    <row r="26" spans="1:5" s="374" customFormat="1" ht="12" customHeight="1" thickBot="1" x14ac:dyDescent="0.25">
      <c r="A26" s="328" t="s">
        <v>120</v>
      </c>
      <c r="B26" s="377" t="s">
        <v>312</v>
      </c>
      <c r="C26" s="367"/>
      <c r="D26" s="367"/>
      <c r="E26" s="665">
        <f>+'6.2. sz. mell ÖNK'!E28</f>
        <v>0</v>
      </c>
    </row>
    <row r="27" spans="1:5" s="374" customFormat="1" ht="12" customHeight="1" thickBot="1" x14ac:dyDescent="0.25">
      <c r="A27" s="332" t="s">
        <v>121</v>
      </c>
      <c r="B27" s="333" t="s">
        <v>697</v>
      </c>
      <c r="C27" s="370">
        <f>SUM(C28:C33)+'7.2. sz. mell HIV'!C24</f>
        <v>105120074</v>
      </c>
      <c r="D27" s="370">
        <f>SUM(D28:D33)+'7.2. sz. mell HIV'!D24</f>
        <v>105110074</v>
      </c>
      <c r="E27" s="666">
        <f>+'6.2. sz. mell ÖNK'!E29+'7.2. sz. mell HIV'!E24</f>
        <v>125703506</v>
      </c>
    </row>
    <row r="28" spans="1:5" s="374" customFormat="1" ht="12" customHeight="1" x14ac:dyDescent="0.2">
      <c r="A28" s="327" t="s">
        <v>313</v>
      </c>
      <c r="B28" s="375" t="s">
        <v>817</v>
      </c>
      <c r="C28" s="838">
        <f>+'6.2. sz. mell ÖNK'!C30</f>
        <v>14000000</v>
      </c>
      <c r="D28" s="366">
        <f>+'6.2. sz. mell ÖNK'!D30</f>
        <v>14000000</v>
      </c>
      <c r="E28" s="349">
        <f>+'6.2. sz. mell ÖNK'!E30</f>
        <v>17159897</v>
      </c>
    </row>
    <row r="29" spans="1:5" s="374" customFormat="1" ht="12" customHeight="1" x14ac:dyDescent="0.2">
      <c r="A29" s="326" t="s">
        <v>314</v>
      </c>
      <c r="B29" s="376" t="s">
        <v>701</v>
      </c>
      <c r="C29" s="838">
        <f>+'6.2. sz. mell ÖNK'!C31</f>
        <v>0</v>
      </c>
      <c r="D29" s="365">
        <f>+'6.2. sz. mell ÖNK'!D31</f>
        <v>0</v>
      </c>
      <c r="E29" s="349">
        <f>+'6.2. sz. mell ÖNK'!E31</f>
        <v>0</v>
      </c>
    </row>
    <row r="30" spans="1:5" s="374" customFormat="1" ht="12" customHeight="1" x14ac:dyDescent="0.2">
      <c r="A30" s="326" t="s">
        <v>315</v>
      </c>
      <c r="B30" s="376" t="s">
        <v>702</v>
      </c>
      <c r="C30" s="838">
        <f>+'6.2. sz. mell ÖNK'!C32</f>
        <v>76660074</v>
      </c>
      <c r="D30" s="365">
        <f>+'6.2. sz. mell ÖNK'!D32</f>
        <v>76660074</v>
      </c>
      <c r="E30" s="349">
        <f>+'6.2. sz. mell ÖNK'!E32</f>
        <v>90300538</v>
      </c>
    </row>
    <row r="31" spans="1:5" s="374" customFormat="1" ht="12" customHeight="1" x14ac:dyDescent="0.2">
      <c r="A31" s="326" t="s">
        <v>713</v>
      </c>
      <c r="B31" s="376" t="s">
        <v>816</v>
      </c>
      <c r="C31" s="838">
        <f>+'6.2. sz. mell ÖNK'!C33</f>
        <v>0</v>
      </c>
      <c r="D31" s="365">
        <f>+'6.2. sz. mell ÖNK'!D33</f>
        <v>0</v>
      </c>
      <c r="E31" s="349">
        <f>+'6.2. sz. mell ÖNK'!E33</f>
        <v>0</v>
      </c>
    </row>
    <row r="32" spans="1:5" s="374" customFormat="1" ht="12" customHeight="1" x14ac:dyDescent="0.2">
      <c r="A32" s="326" t="s">
        <v>698</v>
      </c>
      <c r="B32" s="376" t="s">
        <v>712</v>
      </c>
      <c r="C32" s="838">
        <f>+'6.2. sz. mell ÖNK'!C34</f>
        <v>13000000</v>
      </c>
      <c r="D32" s="365">
        <f>+'6.2. sz. mell ÖNK'!D34</f>
        <v>13000000</v>
      </c>
      <c r="E32" s="349">
        <f>+'6.2. sz. mell ÖNK'!E34</f>
        <v>15640159</v>
      </c>
    </row>
    <row r="33" spans="1:5" s="374" customFormat="1" ht="12" customHeight="1" thickBot="1" x14ac:dyDescent="0.25">
      <c r="A33" s="328" t="s">
        <v>700</v>
      </c>
      <c r="B33" s="356" t="s">
        <v>316</v>
      </c>
      <c r="C33" s="870">
        <f>+'6.2. sz. mell ÖNK'!C35</f>
        <v>1410000</v>
      </c>
      <c r="D33" s="367">
        <f>+'6.2. sz. mell ÖNK'!D35</f>
        <v>1410000</v>
      </c>
      <c r="E33" s="665">
        <f>+'6.2. sz. mell ÖNK'!E35</f>
        <v>2535117</v>
      </c>
    </row>
    <row r="34" spans="1:5" s="374" customFormat="1" ht="12" customHeight="1" thickBot="1" x14ac:dyDescent="0.25">
      <c r="A34" s="332" t="s">
        <v>10</v>
      </c>
      <c r="B34" s="333" t="s">
        <v>317</v>
      </c>
      <c r="C34" s="364">
        <f>SUM(C35:C44)</f>
        <v>63427131</v>
      </c>
      <c r="D34" s="364">
        <f>SUM(D35:D44)</f>
        <v>58893457</v>
      </c>
      <c r="E34" s="347">
        <f>SUM(E35:E44)</f>
        <v>71100221</v>
      </c>
    </row>
    <row r="35" spans="1:5" s="374" customFormat="1" ht="12" customHeight="1" x14ac:dyDescent="0.2">
      <c r="A35" s="329" t="s">
        <v>63</v>
      </c>
      <c r="B35" s="848" t="s">
        <v>318</v>
      </c>
      <c r="C35" s="873">
        <f>+'6.2. sz. mell ÖNK'!C37+'7.2. sz. mell HIV'!C9+' 8.1.1. sz. mell. GAM'!C9+'8.2.1. sz. mell. ILMKS'!C9+'8.3.1. sz. mell. ÓVODA'!C9+'8.4.1. sz. mell. CSSK'!C9</f>
        <v>15000</v>
      </c>
      <c r="D35" s="92">
        <f>+'6.2. sz. mell ÖNK'!D37+'7.2. sz. mell HIV'!D9+' 8.1.1. sz. mell. GAM'!D9+'8.2.1. sz. mell. ILMKS'!D9+'8.3.1. sz. mell. ÓVODA'!D9+'8.4.1. sz. mell. CSSK'!D9</f>
        <v>1315000</v>
      </c>
      <c r="E35" s="317">
        <f>+'6.2. sz. mell ÖNK'!E37+'7.2. sz. mell HIV'!E9+' 8.1.1. sz. mell. GAM'!E9+'8.2.1. sz. mell. ILMKS'!E9+'8.3.1. sz. mell. ÓVODA'!E9+'8.4.1. sz. mell. CSSK'!E9</f>
        <v>3222931</v>
      </c>
    </row>
    <row r="36" spans="1:5" s="374" customFormat="1" ht="12" customHeight="1" x14ac:dyDescent="0.2">
      <c r="A36" s="326" t="s">
        <v>64</v>
      </c>
      <c r="B36" s="376" t="s">
        <v>319</v>
      </c>
      <c r="C36" s="838">
        <f>+'6.2. sz. mell ÖNK'!C38+'7.2. sz. mell HIV'!C10+' 8.1.1. sz. mell. GAM'!C10+'8.2.1. sz. mell. ILMKS'!C10+'8.3.1. sz. mell. ÓVODA'!C10+'8.4.1. sz. mell. CSSK'!C10</f>
        <v>28747279</v>
      </c>
      <c r="D36" s="365">
        <f>+'6.2. sz. mell ÖNK'!D38+'7.2. sz. mell HIV'!D10+' 8.1.1. sz. mell. GAM'!D10+'8.2.1. sz. mell. ILMKS'!D10+'8.3.1. sz. mell. ÓVODA'!D10+'8.4.1. sz. mell. CSSK'!D10</f>
        <v>28399464</v>
      </c>
      <c r="E36" s="349">
        <f>+'6.2. sz. mell ÖNK'!E38+'7.2. sz. mell HIV'!E10+' 8.1.1. sz. mell. GAM'!E10+'8.2.1. sz. mell. ILMKS'!E10+'8.3.1. sz. mell. ÓVODA'!E10+'8.4.1. sz. mell. CSSK'!E10</f>
        <v>31918375</v>
      </c>
    </row>
    <row r="37" spans="1:5" s="374" customFormat="1" ht="12" customHeight="1" x14ac:dyDescent="0.2">
      <c r="A37" s="326" t="s">
        <v>65</v>
      </c>
      <c r="B37" s="376" t="s">
        <v>320</v>
      </c>
      <c r="C37" s="838">
        <f>+'6.2. sz. mell ÖNK'!C39+'7.2. sz. mell HIV'!C11+' 8.1.1. sz. mell. GAM'!C11+'8.2.1. sz. mell. ILMKS'!C11+'8.3.1. sz. mell. ÓVODA'!C11+'8.4.1. sz. mell. CSSK'!C11</f>
        <v>3325000</v>
      </c>
      <c r="D37" s="365">
        <f>+'6.2. sz. mell ÖNK'!D39+'7.2. sz. mell HIV'!D11+' 8.1.1. sz. mell. GAM'!D11+'8.2.1. sz. mell. ILMKS'!D11+'8.3.1. sz. mell. ÓVODA'!D11+'8.4.1. sz. mell. CSSK'!D11</f>
        <v>3325000</v>
      </c>
      <c r="E37" s="349">
        <f>+'6.2. sz. mell ÖNK'!E39+'7.2. sz. mell HIV'!E11+' 8.1.1. sz. mell. GAM'!E11+'8.2.1. sz. mell. ILMKS'!E11+'8.3.1. sz. mell. ÓVODA'!E11+'8.4.1. sz. mell. CSSK'!E11</f>
        <v>2148145</v>
      </c>
    </row>
    <row r="38" spans="1:5" s="374" customFormat="1" ht="12" customHeight="1" x14ac:dyDescent="0.2">
      <c r="A38" s="326" t="s">
        <v>123</v>
      </c>
      <c r="B38" s="376" t="s">
        <v>321</v>
      </c>
      <c r="C38" s="838">
        <f>+'6.2. sz. mell ÖNK'!C40+'7.2. sz. mell HIV'!C12+' 8.1.1. sz. mell. GAM'!C12+'8.2.1. sz. mell. ILMKS'!C12+'8.3.1. sz. mell. ÓVODA'!C12+'8.4.1. sz. mell. CSSK'!C12</f>
        <v>0</v>
      </c>
      <c r="D38" s="365">
        <f>+'6.2. sz. mell ÖNK'!D40+'7.2. sz. mell HIV'!D12+' 8.1.1. sz. mell. GAM'!D12+'8.2.1. sz. mell. ILMKS'!D12+'8.3.1. sz. mell. ÓVODA'!D12+'8.4.1. sz. mell. CSSK'!D12</f>
        <v>0</v>
      </c>
      <c r="E38" s="349">
        <f>+'6.2. sz. mell ÖNK'!E40+'7.2. sz. mell HIV'!E12+' 8.1.1. sz. mell. GAM'!E12+'8.2.1. sz. mell. ILMKS'!E12+'8.3.1. sz. mell. ÓVODA'!E12+'8.4.1. sz. mell. CSSK'!E12</f>
        <v>0</v>
      </c>
    </row>
    <row r="39" spans="1:5" s="374" customFormat="1" ht="12" customHeight="1" x14ac:dyDescent="0.2">
      <c r="A39" s="326" t="s">
        <v>124</v>
      </c>
      <c r="B39" s="376" t="s">
        <v>322</v>
      </c>
      <c r="C39" s="838">
        <f>+'6.2. sz. mell ÖNK'!C41+'7.2. sz. mell HIV'!C13+' 8.1.1. sz. mell. GAM'!C13+'8.2.1. sz. mell. ILMKS'!C13+'8.3.1. sz. mell. ÓVODA'!C13+'8.4.1. sz. mell. CSSK'!C13</f>
        <v>6851475</v>
      </c>
      <c r="D39" s="365">
        <f>+'6.2. sz. mell ÖNK'!D41+'7.2. sz. mell HIV'!D13+' 8.1.1. sz. mell. GAM'!D13+'8.2.1. sz. mell. ILMKS'!D13+'8.3.1. sz. mell. ÓVODA'!D13+'8.4.1. sz. mell. CSSK'!D13</f>
        <v>11184167</v>
      </c>
      <c r="E39" s="349">
        <f>+'6.2. sz. mell ÖNK'!E41+'7.2. sz. mell HIV'!E13+' 8.1.1. sz. mell. GAM'!E13+'8.2.1. sz. mell. ILMKS'!E13+'8.3.1. sz. mell. ÓVODA'!E13+'8.4.1. sz. mell. CSSK'!E13</f>
        <v>14542714</v>
      </c>
    </row>
    <row r="40" spans="1:5" s="374" customFormat="1" ht="12" customHeight="1" x14ac:dyDescent="0.2">
      <c r="A40" s="326" t="s">
        <v>125</v>
      </c>
      <c r="B40" s="376" t="s">
        <v>323</v>
      </c>
      <c r="C40" s="838">
        <f>+'6.2. sz. mell ÖNK'!C42+'7.2. sz. mell HIV'!C14+' 8.1.1. sz. mell. GAM'!C14+'8.2.1. sz. mell. ILMKS'!C14+'8.3.1. sz. mell. ÓVODA'!C14+'8.4.1. sz. mell. CSSK'!C14</f>
        <v>24488377</v>
      </c>
      <c r="D40" s="365">
        <f>+'6.2. sz. mell ÖNK'!D42+'7.2. sz. mell HIV'!D14+' 8.1.1. sz. mell. GAM'!D14+'8.2.1. sz. mell. ILMKS'!D14+'8.3.1. sz. mell. ÓVODA'!D14+'8.4.1. sz. mell. CSSK'!D14</f>
        <v>8181838</v>
      </c>
      <c r="E40" s="349">
        <f>+'6.2. sz. mell ÖNK'!E42+'7.2. sz. mell HIV'!E14+' 8.1.1. sz. mell. GAM'!E14+'8.2.1. sz. mell. ILMKS'!E14+'8.3.1. sz. mell. ÓVODA'!E14+'8.4.1. sz. mell. CSSK'!E14</f>
        <v>9940159</v>
      </c>
    </row>
    <row r="41" spans="1:5" s="374" customFormat="1" ht="12" customHeight="1" x14ac:dyDescent="0.2">
      <c r="A41" s="326" t="s">
        <v>126</v>
      </c>
      <c r="B41" s="376" t="s">
        <v>324</v>
      </c>
      <c r="C41" s="838">
        <f>+'6.2. sz. mell ÖNK'!C43+'7.2. sz. mell HIV'!C15+' 8.1.1. sz. mell. GAM'!C15+'8.2.1. sz. mell. ILMKS'!C15+'8.3.1. sz. mell. ÓVODA'!C15+'8.4.1. sz. mell. CSSK'!C15</f>
        <v>0</v>
      </c>
      <c r="D41" s="365">
        <f>+'6.2. sz. mell ÖNK'!D43+'7.2. sz. mell HIV'!D15+' 8.1.1. sz. mell. GAM'!D15+'8.2.1. sz. mell. ILMKS'!D15+'8.3.1. sz. mell. ÓVODA'!D15+'8.4.1. sz. mell. CSSK'!D15</f>
        <v>3500000</v>
      </c>
      <c r="E41" s="349">
        <f>+'6.2. sz. mell ÖNK'!E43+'7.2. sz. mell HIV'!E15+' 8.1.1. sz. mell. GAM'!E15+'8.2.1. sz. mell. ILMKS'!E15+'8.3.1. sz. mell. ÓVODA'!E15+'8.4.1. sz. mell. CSSK'!E15</f>
        <v>4314000</v>
      </c>
    </row>
    <row r="42" spans="1:5" s="374" customFormat="1" ht="12" customHeight="1" x14ac:dyDescent="0.2">
      <c r="A42" s="326" t="s">
        <v>127</v>
      </c>
      <c r="B42" s="376" t="s">
        <v>325</v>
      </c>
      <c r="C42" s="838">
        <f>+'6.2. sz. mell ÖNK'!C44+'7.2. sz. mell HIV'!C16+' 8.1.1. sz. mell. GAM'!C16+'8.2.1. sz. mell. ILMKS'!C16+'8.3.1. sz. mell. ÓVODA'!C16+'8.4.1. sz. mell. CSSK'!C16</f>
        <v>0</v>
      </c>
      <c r="D42" s="365">
        <f>+'6.2. sz. mell ÖNK'!D44+'7.2. sz. mell HIV'!D16+' 8.1.1. sz. mell. GAM'!D16+'8.2.1. sz. mell. ILMKS'!D16+'8.3.1. sz. mell. ÓVODA'!D16+'8.4.1. sz. mell. CSSK'!D16</f>
        <v>0</v>
      </c>
      <c r="E42" s="349">
        <f>+'6.2. sz. mell ÖNK'!E44+'7.2. sz. mell HIV'!E16+' 8.1.1. sz. mell. GAM'!E16+'8.2.1. sz. mell. ILMKS'!E16+'8.3.1. sz. mell. ÓVODA'!E16+'8.4.1. sz. mell. CSSK'!E16</f>
        <v>483</v>
      </c>
    </row>
    <row r="43" spans="1:5" s="374" customFormat="1" ht="12" customHeight="1" x14ac:dyDescent="0.2">
      <c r="A43" s="326" t="s">
        <v>326</v>
      </c>
      <c r="B43" s="376" t="s">
        <v>327</v>
      </c>
      <c r="C43" s="818"/>
      <c r="D43" s="368"/>
      <c r="E43" s="349">
        <f>+'6.2. sz. mell ÖNK'!E45+'7.2. sz. mell HIV'!E17+' 8.1.1. sz. mell. GAM'!E17+'8.2.1. sz. mell. ILMKS'!E17+'8.3.1. sz. mell. ÓVODA'!E17+'8.4.1. sz. mell. CSSK'!E17</f>
        <v>681903</v>
      </c>
    </row>
    <row r="44" spans="1:5" s="374" customFormat="1" ht="12" customHeight="1" thickBot="1" x14ac:dyDescent="0.25">
      <c r="A44" s="330" t="s">
        <v>328</v>
      </c>
      <c r="B44" s="850" t="s">
        <v>329</v>
      </c>
      <c r="C44" s="866">
        <f>+'6.2. sz. mell ÖNK'!C46+'7.2. sz. mell HIV'!C18+' 8.1.1. sz. mell. GAM'!C18+'8.2.1. sz. mell. ILMKS'!C18+'8.3.1. sz. mell. ÓVODA'!C18+'8.4.1. sz. mell. CSSK'!C18</f>
        <v>0</v>
      </c>
      <c r="D44" s="93">
        <f>+'6.2. sz. mell ÖNK'!D46+'7.2. sz. mell HIV'!D18+' 8.1.1. sz. mell. GAM'!D18+'8.2.1. sz. mell. ILMKS'!D18+'8.3.1. sz. mell. ÓVODA'!D18+'8.4.1. sz. mell. CSSK'!D18</f>
        <v>2987988</v>
      </c>
      <c r="E44" s="867">
        <f>+'6.2. sz. mell ÖNK'!E46+'7.2. sz. mell HIV'!E18+' 8.1.1. sz. mell. GAM'!E18+'8.2.1. sz. mell. ILMKS'!E18+'8.3.1. sz. mell. ÓVODA'!E18+'8.4.1. sz. mell. CSSK'!E18</f>
        <v>4331511</v>
      </c>
    </row>
    <row r="45" spans="1:5" s="374" customFormat="1" ht="12" customHeight="1" thickBot="1" x14ac:dyDescent="0.25">
      <c r="A45" s="846" t="s">
        <v>11</v>
      </c>
      <c r="B45" s="852" t="s">
        <v>330</v>
      </c>
      <c r="C45" s="844">
        <f>SUM(C46:C50)</f>
        <v>70643198</v>
      </c>
      <c r="D45" s="844">
        <f>SUM(D46:D50)</f>
        <v>68302000</v>
      </c>
      <c r="E45" s="847">
        <f>SUM(E46:E50)</f>
        <v>17468000</v>
      </c>
    </row>
    <row r="46" spans="1:5" s="374" customFormat="1" ht="12" customHeight="1" x14ac:dyDescent="0.2">
      <c r="A46" s="327" t="s">
        <v>66</v>
      </c>
      <c r="B46" s="375" t="s">
        <v>331</v>
      </c>
      <c r="C46" s="385"/>
      <c r="D46" s="385"/>
      <c r="E46" s="349">
        <f>+'6.2. sz. mell ÖNK'!E48+'7.2. sz. mell HIV'!E20+' 8.1.1. sz. mell. GAM'!E20+'8.2.1. sz. mell. ILMKS'!E20+'8.3.1. sz. mell. ÓVODA'!E20</f>
        <v>0</v>
      </c>
    </row>
    <row r="47" spans="1:5" s="374" customFormat="1" ht="12" customHeight="1" x14ac:dyDescent="0.2">
      <c r="A47" s="326" t="s">
        <v>67</v>
      </c>
      <c r="B47" s="376" t="s">
        <v>332</v>
      </c>
      <c r="C47" s="838">
        <f>+'6.2. sz. mell ÖNK'!C49+'7.2. sz. mell HIV'!C21+' 8.1.1. sz. mell. GAM'!C21+'8.2.1. sz. mell. ILMKS'!C21+'8.3.1. sz. mell. ÓVODA'!C21+'8.4.1. sz. mell. CSSK'!C31</f>
        <v>70643198</v>
      </c>
      <c r="D47" s="365">
        <f>+'6.2. sz. mell ÖNK'!D49+'7.2. sz. mell HIV'!D21+' 8.1.1. sz. mell. GAM'!D21+'8.2.1. sz. mell. ILMKS'!D21+'8.3.1. sz. mell. ÓVODA'!D21+'8.4.1. sz. mell. CSSK'!D31</f>
        <v>68302000</v>
      </c>
      <c r="E47" s="349">
        <f>+'6.2. sz. mell ÖNK'!E49+'7.2. sz. mell HIV'!E21+' 8.1.1. sz. mell. GAM'!E21+'8.2.1. sz. mell. ILMKS'!E21+'8.3.1. sz. mell. ÓVODA'!E21+'8.4.1. sz. mell. CSSK'!E31</f>
        <v>17444000</v>
      </c>
    </row>
    <row r="48" spans="1:5" s="374" customFormat="1" ht="12" customHeight="1" x14ac:dyDescent="0.2">
      <c r="A48" s="326" t="s">
        <v>333</v>
      </c>
      <c r="B48" s="376" t="s">
        <v>334</v>
      </c>
      <c r="C48" s="838">
        <f>+'6.2. sz. mell ÖNK'!C50+'7.2. sz. mell HIV'!C32+' 8.1.1. sz. mell. GAM'!C32+'8.2.1. sz. mell. ILMKS'!C32+'8.3.1. sz. mell. ÓVODA'!C32+'8.4.1. sz. mell. CSSK'!C32</f>
        <v>0</v>
      </c>
      <c r="D48" s="365">
        <f>+'6.2. sz. mell ÖNK'!D50+'7.2. sz. mell HIV'!D32+' 8.1.1. sz. mell. GAM'!D32+'8.2.1. sz. mell. ILMKS'!D32+'8.3.1. sz. mell. ÓVODA'!D32+'8.4.1. sz. mell. CSSK'!D32</f>
        <v>0</v>
      </c>
      <c r="E48" s="349">
        <f>+'6.2. sz. mell ÖNK'!E50+'7.2. sz. mell HIV'!E32+' 8.1.1. sz. mell. GAM'!E32+'8.2.1. sz. mell. ILMKS'!E32+'8.3.1. sz. mell. ÓVODA'!E32+'8.4.1. sz. mell. CSSK'!E32</f>
        <v>24000</v>
      </c>
    </row>
    <row r="49" spans="1:8" s="374" customFormat="1" ht="12" customHeight="1" x14ac:dyDescent="0.2">
      <c r="A49" s="326" t="s">
        <v>335</v>
      </c>
      <c r="B49" s="376" t="s">
        <v>336</v>
      </c>
      <c r="C49" s="368"/>
      <c r="D49" s="368"/>
      <c r="E49" s="349">
        <f>+'6.2. sz. mell ÖNK'!E51</f>
        <v>0</v>
      </c>
    </row>
    <row r="50" spans="1:8" s="374" customFormat="1" ht="12" customHeight="1" thickBot="1" x14ac:dyDescent="0.25">
      <c r="A50" s="328" t="s">
        <v>337</v>
      </c>
      <c r="B50" s="377" t="s">
        <v>338</v>
      </c>
      <c r="C50" s="369"/>
      <c r="D50" s="369"/>
      <c r="E50" s="349">
        <f>+'6.2. sz. mell ÖNK'!E52+'7.2. sz. mell HIV'!E34+' 8.1.1. sz. mell. GAM'!E34+'8.2.1. sz. mell. ILMKS'!E34+'8.3.1. sz. mell. ÓVODA'!E34</f>
        <v>0</v>
      </c>
    </row>
    <row r="51" spans="1:8" s="374" customFormat="1" ht="17.25" customHeight="1" thickBot="1" x14ac:dyDescent="0.25">
      <c r="A51" s="332" t="s">
        <v>128</v>
      </c>
      <c r="B51" s="333" t="s">
        <v>339</v>
      </c>
      <c r="C51" s="364">
        <f>SUM(C52:C54)</f>
        <v>0</v>
      </c>
      <c r="D51" s="364">
        <f>SUM(D52:D54)</f>
        <v>0</v>
      </c>
      <c r="E51" s="358">
        <f>SUM(E52:E54)</f>
        <v>0</v>
      </c>
    </row>
    <row r="52" spans="1:8" s="374" customFormat="1" ht="12" customHeight="1" x14ac:dyDescent="0.2">
      <c r="A52" s="327" t="s">
        <v>68</v>
      </c>
      <c r="B52" s="375" t="s">
        <v>340</v>
      </c>
      <c r="C52" s="366"/>
      <c r="D52" s="366"/>
      <c r="E52" s="349"/>
    </row>
    <row r="53" spans="1:8" s="374" customFormat="1" ht="12" customHeight="1" x14ac:dyDescent="0.2">
      <c r="A53" s="326" t="s">
        <v>69</v>
      </c>
      <c r="B53" s="376" t="s">
        <v>341</v>
      </c>
      <c r="C53" s="365"/>
      <c r="D53" s="365"/>
      <c r="E53" s="349"/>
    </row>
    <row r="54" spans="1:8" s="374" customFormat="1" ht="12" customHeight="1" x14ac:dyDescent="0.2">
      <c r="A54" s="326" t="s">
        <v>342</v>
      </c>
      <c r="B54" s="376" t="s">
        <v>343</v>
      </c>
      <c r="C54" s="365"/>
      <c r="D54" s="365"/>
      <c r="E54" s="349">
        <f>+'6.2. sz. mell ÖNK'!E56+'7.2. sz. mell HIV'!E38+' 8.1.1. sz. mell. GAM'!E38+'8.2.1. sz. mell. ILMKS'!E38+'8.3.1. sz. mell. ÓVODA'!E38</f>
        <v>0</v>
      </c>
    </row>
    <row r="55" spans="1:8" s="374" customFormat="1" ht="12" customHeight="1" thickBot="1" x14ac:dyDescent="0.25">
      <c r="A55" s="328" t="s">
        <v>344</v>
      </c>
      <c r="B55" s="377" t="s">
        <v>345</v>
      </c>
      <c r="C55" s="367"/>
      <c r="D55" s="367"/>
      <c r="E55" s="349"/>
    </row>
    <row r="56" spans="1:8" s="374" customFormat="1" ht="12" customHeight="1" thickBot="1" x14ac:dyDescent="0.25">
      <c r="A56" s="332" t="s">
        <v>13</v>
      </c>
      <c r="B56" s="354" t="s">
        <v>346</v>
      </c>
      <c r="C56" s="364">
        <f>SUM(C57:C59)</f>
        <v>1810000</v>
      </c>
      <c r="D56" s="364">
        <f>SUM(D57:D59)</f>
        <v>1810000</v>
      </c>
      <c r="E56" s="358">
        <f>SUM(E57:E59)</f>
        <v>132500</v>
      </c>
    </row>
    <row r="57" spans="1:8" s="374" customFormat="1" ht="12" customHeight="1" x14ac:dyDescent="0.2">
      <c r="A57" s="327" t="s">
        <v>129</v>
      </c>
      <c r="B57" s="375" t="s">
        <v>347</v>
      </c>
      <c r="C57" s="368"/>
      <c r="D57" s="368"/>
      <c r="E57" s="349">
        <f>+'6.2. sz. mell ÖNK'!E59+'7.2. sz. mell HIV'!E41+' 8.1.1. sz. mell. GAM'!E41+'8.2.1. sz. mell. ILMKS'!E41+'8.3.1. sz. mell. ÓVODA'!E41</f>
        <v>0</v>
      </c>
    </row>
    <row r="58" spans="1:8" s="374" customFormat="1" ht="18.75" customHeight="1" x14ac:dyDescent="0.2">
      <c r="A58" s="326" t="s">
        <v>130</v>
      </c>
      <c r="B58" s="376" t="s">
        <v>348</v>
      </c>
      <c r="C58" s="838">
        <f>+'6.2. sz. mell ÖNK'!C60+'7.2. sz. mell HIV'!C42+' 8.1.1. sz. mell. GAM'!C42+'8.2.1. sz. mell. ILMKS'!C42+'8.3.1. sz. mell. ÓVODA'!C42</f>
        <v>1810000</v>
      </c>
      <c r="D58" s="365">
        <f>+'6.2. sz. mell ÖNK'!D60+'7.2. sz. mell HIV'!D42+' 8.1.1. sz. mell. GAM'!D42+'8.2.1. sz. mell. ILMKS'!D42+'8.3.1. sz. mell. ÓVODA'!D42</f>
        <v>1810000</v>
      </c>
      <c r="E58" s="349">
        <f>+'6.2. sz. mell ÖNK'!E60+'7.2. sz. mell HIV'!E42+' 8.1.1. sz. mell. GAM'!E42+'8.2.1. sz. mell. ILMKS'!E42+'8.3.1. sz. mell. ÓVODA'!E42</f>
        <v>0</v>
      </c>
    </row>
    <row r="59" spans="1:8" s="374" customFormat="1" ht="12" customHeight="1" x14ac:dyDescent="0.2">
      <c r="A59" s="326" t="s">
        <v>155</v>
      </c>
      <c r="B59" s="376" t="s">
        <v>349</v>
      </c>
      <c r="C59" s="838">
        <f>+'6.2. sz. mell ÖNK'!C61</f>
        <v>0</v>
      </c>
      <c r="D59" s="365">
        <f>+'6.2. sz. mell ÖNK'!D61</f>
        <v>0</v>
      </c>
      <c r="E59" s="349">
        <f>+'6.2. sz. mell ÖNK'!E61</f>
        <v>132500</v>
      </c>
    </row>
    <row r="60" spans="1:8" s="374" customFormat="1" ht="12" customHeight="1" thickBot="1" x14ac:dyDescent="0.25">
      <c r="A60" s="328" t="s">
        <v>350</v>
      </c>
      <c r="B60" s="377" t="s">
        <v>351</v>
      </c>
      <c r="C60" s="368"/>
      <c r="D60" s="368"/>
      <c r="E60" s="349"/>
    </row>
    <row r="61" spans="1:8" s="374" customFormat="1" ht="12" customHeight="1" thickBot="1" x14ac:dyDescent="0.25">
      <c r="A61" s="332" t="s">
        <v>14</v>
      </c>
      <c r="B61" s="333" t="s">
        <v>352</v>
      </c>
      <c r="C61" s="370">
        <f>+C6+C13+C20+C27+C34+C45+C51+C56</f>
        <v>1381209116</v>
      </c>
      <c r="D61" s="370">
        <f>+D6+D13+D20+D27+D34+D45+D51+D56</f>
        <v>1284561655</v>
      </c>
      <c r="E61" s="383">
        <f>+E6+E13+E20+E27+E34+E45+E51+E56</f>
        <v>1328079381</v>
      </c>
      <c r="H61" s="628"/>
    </row>
    <row r="62" spans="1:8" s="374" customFormat="1" ht="12" customHeight="1" thickBot="1" x14ac:dyDescent="0.25">
      <c r="A62" s="386" t="s">
        <v>353</v>
      </c>
      <c r="B62" s="354" t="s">
        <v>354</v>
      </c>
      <c r="C62" s="364">
        <f>+C63+C64+C65</f>
        <v>16400000</v>
      </c>
      <c r="D62" s="364">
        <f>+D63+D64+D65</f>
        <v>16400000</v>
      </c>
      <c r="E62" s="347">
        <f>+E63+E64+E65</f>
        <v>16400000</v>
      </c>
    </row>
    <row r="63" spans="1:8" s="374" customFormat="1" ht="12" customHeight="1" x14ac:dyDescent="0.2">
      <c r="A63" s="327" t="s">
        <v>355</v>
      </c>
      <c r="B63" s="375" t="s">
        <v>356</v>
      </c>
      <c r="C63" s="351">
        <f>+'6.2. sz. mell ÖNK'!C65</f>
        <v>16400000</v>
      </c>
      <c r="D63" s="351">
        <f>+'6.2. sz. mell ÖNK'!D65</f>
        <v>16400000</v>
      </c>
      <c r="E63" s="351">
        <f>+'6.2. sz. mell ÖNK'!E65</f>
        <v>16400000</v>
      </c>
    </row>
    <row r="64" spans="1:8" s="374" customFormat="1" ht="12" customHeight="1" x14ac:dyDescent="0.2">
      <c r="A64" s="326" t="s">
        <v>357</v>
      </c>
      <c r="B64" s="376" t="s">
        <v>358</v>
      </c>
      <c r="C64" s="368"/>
      <c r="D64" s="368"/>
      <c r="E64" s="351"/>
    </row>
    <row r="65" spans="1:5" s="374" customFormat="1" ht="12" customHeight="1" thickBot="1" x14ac:dyDescent="0.25">
      <c r="A65" s="328" t="s">
        <v>359</v>
      </c>
      <c r="B65" s="312" t="s">
        <v>404</v>
      </c>
      <c r="C65" s="368"/>
      <c r="D65" s="368"/>
      <c r="E65" s="351"/>
    </row>
    <row r="66" spans="1:5" s="374" customFormat="1" ht="12" customHeight="1" thickBot="1" x14ac:dyDescent="0.25">
      <c r="A66" s="386" t="s">
        <v>361</v>
      </c>
      <c r="B66" s="354" t="s">
        <v>362</v>
      </c>
      <c r="C66" s="364">
        <f>+C67+C68+C69+C70</f>
        <v>0</v>
      </c>
      <c r="D66" s="364">
        <f>+D67+D68+D69+D70</f>
        <v>0</v>
      </c>
      <c r="E66" s="347">
        <f>+E67+E68+E69+E70</f>
        <v>0</v>
      </c>
    </row>
    <row r="67" spans="1:5" s="374" customFormat="1" ht="13.5" customHeight="1" x14ac:dyDescent="0.2">
      <c r="A67" s="327" t="s">
        <v>106</v>
      </c>
      <c r="B67" s="375" t="s">
        <v>363</v>
      </c>
      <c r="C67" s="368"/>
      <c r="D67" s="368"/>
      <c r="E67" s="351"/>
    </row>
    <row r="68" spans="1:5" s="374" customFormat="1" ht="12" customHeight="1" x14ac:dyDescent="0.2">
      <c r="A68" s="326" t="s">
        <v>107</v>
      </c>
      <c r="B68" s="376" t="s">
        <v>364</v>
      </c>
      <c r="C68" s="368"/>
      <c r="D68" s="368"/>
      <c r="E68" s="351"/>
    </row>
    <row r="69" spans="1:5" s="374" customFormat="1" ht="12" customHeight="1" x14ac:dyDescent="0.2">
      <c r="A69" s="326" t="s">
        <v>365</v>
      </c>
      <c r="B69" s="376" t="s">
        <v>366</v>
      </c>
      <c r="C69" s="368"/>
      <c r="D69" s="368"/>
      <c r="E69" s="351"/>
    </row>
    <row r="70" spans="1:5" s="374" customFormat="1" ht="12" customHeight="1" thickBot="1" x14ac:dyDescent="0.25">
      <c r="A70" s="328" t="s">
        <v>367</v>
      </c>
      <c r="B70" s="377" t="s">
        <v>368</v>
      </c>
      <c r="C70" s="368"/>
      <c r="D70" s="368"/>
      <c r="E70" s="351"/>
    </row>
    <row r="71" spans="1:5" s="374" customFormat="1" ht="12" customHeight="1" thickBot="1" x14ac:dyDescent="0.25">
      <c r="A71" s="386" t="s">
        <v>369</v>
      </c>
      <c r="B71" s="354" t="s">
        <v>370</v>
      </c>
      <c r="C71" s="364">
        <f>+C72+C73</f>
        <v>679547492</v>
      </c>
      <c r="D71" s="364">
        <f>+D72+D73</f>
        <v>751965980</v>
      </c>
      <c r="E71" s="347">
        <f>+E72+E73</f>
        <v>751965980</v>
      </c>
    </row>
    <row r="72" spans="1:5" s="374" customFormat="1" ht="12" customHeight="1" x14ac:dyDescent="0.2">
      <c r="A72" s="327" t="s">
        <v>371</v>
      </c>
      <c r="B72" s="375" t="s">
        <v>372</v>
      </c>
      <c r="C72" s="351">
        <f>+'6.2. sz. mell ÖNK'!C74+'7.2. sz. mell HIV'!C37+' 8.1.1. sz. mell. GAM'!C37+'8.2.1. sz. mell. ILMKS'!C37+'8.3.1. sz. mell. ÓVODA'!C37+'8.4.1. sz. mell. CSSK'!C37</f>
        <v>679547492</v>
      </c>
      <c r="D72" s="351">
        <f>+'6.2. sz. mell ÖNK'!D74+'7.2. sz. mell HIV'!D37+' 8.1.1. sz. mell. GAM'!D37+'8.2.1. sz. mell. ILMKS'!D37+'8.3.1. sz. mell. ÓVODA'!D37+'8.4.1. sz. mell. CSSK'!D37</f>
        <v>751965980</v>
      </c>
      <c r="E72" s="351">
        <f>+'6.2. sz. mell ÖNK'!E74+'7.2. sz. mell HIV'!E37+' 8.1.1. sz. mell. GAM'!E37+'8.2.1. sz. mell. ILMKS'!E37+'8.3.1. sz. mell. ÓVODA'!E37+'8.4.1. sz. mell. CSSK'!E37</f>
        <v>751965980</v>
      </c>
    </row>
    <row r="73" spans="1:5" s="374" customFormat="1" ht="12" customHeight="1" thickBot="1" x14ac:dyDescent="0.25">
      <c r="A73" s="328" t="s">
        <v>373</v>
      </c>
      <c r="B73" s="377" t="s">
        <v>374</v>
      </c>
      <c r="C73" s="368"/>
      <c r="D73" s="368"/>
      <c r="E73" s="351"/>
    </row>
    <row r="74" spans="1:5" s="374" customFormat="1" ht="12" customHeight="1" thickBot="1" x14ac:dyDescent="0.25">
      <c r="A74" s="386" t="s">
        <v>375</v>
      </c>
      <c r="B74" s="354" t="s">
        <v>376</v>
      </c>
      <c r="C74" s="364">
        <f>+C75+C76+C77</f>
        <v>0</v>
      </c>
      <c r="D74" s="364">
        <f>+D75+D76+D77</f>
        <v>0</v>
      </c>
      <c r="E74" s="347">
        <f>+E75+E76+E77</f>
        <v>17448337</v>
      </c>
    </row>
    <row r="75" spans="1:5" s="374" customFormat="1" ht="12" customHeight="1" x14ac:dyDescent="0.2">
      <c r="A75" s="327" t="s">
        <v>377</v>
      </c>
      <c r="B75" s="375" t="s">
        <v>378</v>
      </c>
      <c r="C75" s="368"/>
      <c r="D75" s="368"/>
      <c r="E75" s="351">
        <f>+'6.2. sz. mell ÖNK'!E77</f>
        <v>17448337</v>
      </c>
    </row>
    <row r="76" spans="1:5" s="374" customFormat="1" ht="12" customHeight="1" x14ac:dyDescent="0.2">
      <c r="A76" s="326" t="s">
        <v>379</v>
      </c>
      <c r="B76" s="376" t="s">
        <v>380</v>
      </c>
      <c r="C76" s="368"/>
      <c r="D76" s="368"/>
      <c r="E76" s="351"/>
    </row>
    <row r="77" spans="1:5" s="374" customFormat="1" ht="12" customHeight="1" thickBot="1" x14ac:dyDescent="0.25">
      <c r="A77" s="328" t="s">
        <v>381</v>
      </c>
      <c r="B77" s="356" t="s">
        <v>382</v>
      </c>
      <c r="C77" s="368"/>
      <c r="D77" s="368"/>
      <c r="E77" s="351"/>
    </row>
    <row r="78" spans="1:5" s="374" customFormat="1" ht="12" customHeight="1" thickBot="1" x14ac:dyDescent="0.25">
      <c r="A78" s="386" t="s">
        <v>383</v>
      </c>
      <c r="B78" s="354" t="s">
        <v>384</v>
      </c>
      <c r="C78" s="364">
        <f>+C79+C80+C81+C82</f>
        <v>0</v>
      </c>
      <c r="D78" s="364">
        <f>+D79+D80+D81+D82</f>
        <v>0</v>
      </c>
      <c r="E78" s="347">
        <f>+E79+E80+E81+E82</f>
        <v>0</v>
      </c>
    </row>
    <row r="79" spans="1:5" s="374" customFormat="1" ht="12" customHeight="1" x14ac:dyDescent="0.2">
      <c r="A79" s="378" t="s">
        <v>385</v>
      </c>
      <c r="B79" s="375" t="s">
        <v>386</v>
      </c>
      <c r="C79" s="368"/>
      <c r="D79" s="368"/>
      <c r="E79" s="351"/>
    </row>
    <row r="80" spans="1:5" s="374" customFormat="1" ht="12" customHeight="1" x14ac:dyDescent="0.2">
      <c r="A80" s="379" t="s">
        <v>387</v>
      </c>
      <c r="B80" s="376" t="s">
        <v>388</v>
      </c>
      <c r="C80" s="368"/>
      <c r="D80" s="368"/>
      <c r="E80" s="351"/>
    </row>
    <row r="81" spans="1:5" s="374" customFormat="1" ht="12" customHeight="1" x14ac:dyDescent="0.2">
      <c r="A81" s="379" t="s">
        <v>389</v>
      </c>
      <c r="B81" s="376" t="s">
        <v>390</v>
      </c>
      <c r="C81" s="368"/>
      <c r="D81" s="368"/>
      <c r="E81" s="351"/>
    </row>
    <row r="82" spans="1:5" s="374" customFormat="1" ht="12" customHeight="1" thickBot="1" x14ac:dyDescent="0.25">
      <c r="A82" s="387" t="s">
        <v>391</v>
      </c>
      <c r="B82" s="356" t="s">
        <v>392</v>
      </c>
      <c r="C82" s="368"/>
      <c r="D82" s="368"/>
      <c r="E82" s="351"/>
    </row>
    <row r="83" spans="1:5" s="374" customFormat="1" ht="12" customHeight="1" thickBot="1" x14ac:dyDescent="0.25">
      <c r="A83" s="386" t="s">
        <v>393</v>
      </c>
      <c r="B83" s="354" t="s">
        <v>394</v>
      </c>
      <c r="C83" s="389"/>
      <c r="D83" s="389"/>
      <c r="E83" s="390"/>
    </row>
    <row r="84" spans="1:5" s="374" customFormat="1" ht="12" customHeight="1" thickBot="1" x14ac:dyDescent="0.25">
      <c r="A84" s="386" t="s">
        <v>395</v>
      </c>
      <c r="B84" s="310" t="s">
        <v>396</v>
      </c>
      <c r="C84" s="370">
        <f>+C62+C66+C71+C74+C78+C83</f>
        <v>695947492</v>
      </c>
      <c r="D84" s="370">
        <f>+D62+D66+D71+D74+D78+D83</f>
        <v>768365980</v>
      </c>
      <c r="E84" s="383">
        <f>+E62+E66+E71+E74+E78+E83</f>
        <v>785814317</v>
      </c>
    </row>
    <row r="85" spans="1:5" s="374" customFormat="1" ht="12" customHeight="1" thickBot="1" x14ac:dyDescent="0.25">
      <c r="A85" s="388" t="s">
        <v>397</v>
      </c>
      <c r="B85" s="313" t="s">
        <v>398</v>
      </c>
      <c r="C85" s="370">
        <f>+C61+C84</f>
        <v>2077156608</v>
      </c>
      <c r="D85" s="370">
        <f>+D61+D84</f>
        <v>2052927635</v>
      </c>
      <c r="E85" s="383">
        <f>+E61+E84</f>
        <v>2113893698</v>
      </c>
    </row>
    <row r="86" spans="1:5" s="374" customFormat="1" ht="12" customHeight="1" x14ac:dyDescent="0.2">
      <c r="A86" s="308"/>
      <c r="B86" s="308"/>
      <c r="C86" s="309"/>
      <c r="D86" s="309"/>
      <c r="E86" s="309"/>
    </row>
    <row r="87" spans="1:5" ht="16.5" customHeight="1" x14ac:dyDescent="0.25">
      <c r="A87" s="980" t="s">
        <v>35</v>
      </c>
      <c r="B87" s="980"/>
      <c r="C87" s="980"/>
      <c r="D87" s="980"/>
      <c r="E87" s="980"/>
    </row>
    <row r="88" spans="1:5" s="380" customFormat="1" ht="16.5" customHeight="1" thickBot="1" x14ac:dyDescent="0.3">
      <c r="A88" s="46" t="s">
        <v>110</v>
      </c>
      <c r="B88" s="46"/>
      <c r="C88" s="341"/>
      <c r="D88" s="341"/>
      <c r="E88" s="341" t="s">
        <v>716</v>
      </c>
    </row>
    <row r="89" spans="1:5" s="380" customFormat="1" ht="16.5" customHeight="1" x14ac:dyDescent="0.25">
      <c r="A89" s="981" t="s">
        <v>58</v>
      </c>
      <c r="B89" s="983" t="s">
        <v>175</v>
      </c>
      <c r="C89" s="985" t="str">
        <f>+C3</f>
        <v>2018. évi</v>
      </c>
      <c r="D89" s="985"/>
      <c r="E89" s="986"/>
    </row>
    <row r="90" spans="1:5" ht="38.1" customHeight="1" thickBot="1" x14ac:dyDescent="0.3">
      <c r="A90" s="982"/>
      <c r="B90" s="984"/>
      <c r="C90" s="47" t="s">
        <v>176</v>
      </c>
      <c r="D90" s="47" t="s">
        <v>181</v>
      </c>
      <c r="E90" s="48" t="s">
        <v>182</v>
      </c>
    </row>
    <row r="91" spans="1:5" s="373" customFormat="1" ht="12" customHeight="1" thickBot="1" x14ac:dyDescent="0.25">
      <c r="A91" s="337" t="s">
        <v>399</v>
      </c>
      <c r="B91" s="338" t="s">
        <v>400</v>
      </c>
      <c r="C91" s="338" t="s">
        <v>401</v>
      </c>
      <c r="D91" s="338" t="s">
        <v>402</v>
      </c>
      <c r="E91" s="339" t="s">
        <v>403</v>
      </c>
    </row>
    <row r="92" spans="1:5" ht="12" customHeight="1" thickBot="1" x14ac:dyDescent="0.3">
      <c r="A92" s="334" t="s">
        <v>6</v>
      </c>
      <c r="B92" s="336" t="s">
        <v>405</v>
      </c>
      <c r="C92" s="363">
        <f>SUM(C93:C97)</f>
        <v>1103433017</v>
      </c>
      <c r="D92" s="363">
        <f>SUM(D93:D97)</f>
        <v>1123876267</v>
      </c>
      <c r="E92" s="318">
        <f>SUM(E93:E97)</f>
        <v>903054741</v>
      </c>
    </row>
    <row r="93" spans="1:5" ht="12" customHeight="1" x14ac:dyDescent="0.25">
      <c r="A93" s="329" t="s">
        <v>70</v>
      </c>
      <c r="B93" s="322" t="s">
        <v>36</v>
      </c>
      <c r="C93" s="664">
        <f>+'6.2. sz. mell ÖNK'!C92+'7.2. sz. mell HIV'!C45+' 8.1.1. sz. mell. GAM'!C45+'8.2.1. sz. mell. ILMKS'!C45+'8.3.1. sz. mell. ÓVODA'!C45+'8.4.1. sz. mell. CSSK'!C45</f>
        <v>494643445</v>
      </c>
      <c r="D93" s="664">
        <f>+'6.2. sz. mell ÖNK'!D92+'7.2. sz. mell HIV'!D45+' 8.1.1. sz. mell. GAM'!D45+'8.2.1. sz. mell. ILMKS'!D45+'8.3.1. sz. mell. ÓVODA'!D45+'8.4.1. sz. mell. CSSK'!D45</f>
        <v>508060014</v>
      </c>
      <c r="E93" s="664">
        <f>+'6.2. sz. mell ÖNK'!E92+'7.2. sz. mell HIV'!E45+' 8.1.1. sz. mell. GAM'!E45+'8.2.1. sz. mell. ILMKS'!E45+'8.3.1. sz. mell. ÓVODA'!E45+'8.4.1. sz. mell. CSSK'!E45</f>
        <v>452045196</v>
      </c>
    </row>
    <row r="94" spans="1:5" ht="12" customHeight="1" x14ac:dyDescent="0.25">
      <c r="A94" s="326" t="s">
        <v>71</v>
      </c>
      <c r="B94" s="320" t="s">
        <v>131</v>
      </c>
      <c r="C94" s="365">
        <f>+'6.2. sz. mell ÖNK'!C93+'7.2. sz. mell HIV'!C46+' 8.1.1. sz. mell. GAM'!C46+'8.2.1. sz. mell. ILMKS'!C46+'8.3.1. sz. mell. ÓVODA'!C46+'8.4.1. sz. mell. CSSK'!C46</f>
        <v>82960208</v>
      </c>
      <c r="D94" s="365">
        <f>+'6.2. sz. mell ÖNK'!D93+'7.2. sz. mell HIV'!D46+' 8.1.1. sz. mell. GAM'!D46+'8.2.1. sz. mell. ILMKS'!D46+'8.3.1. sz. mell. ÓVODA'!D46+'8.4.1. sz. mell. CSSK'!D46</f>
        <v>85174273</v>
      </c>
      <c r="E94" s="484">
        <f>+'6.2. sz. mell ÖNK'!E93+'7.2. sz. mell HIV'!E46+' 8.1.1. sz. mell. GAM'!E46+'8.2.1. sz. mell. ILMKS'!E46+'8.3.1. sz. mell. ÓVODA'!E46+'8.4.1. sz. mell. CSSK'!E46</f>
        <v>74824489</v>
      </c>
    </row>
    <row r="95" spans="1:5" ht="12" customHeight="1" x14ac:dyDescent="0.25">
      <c r="A95" s="326" t="s">
        <v>72</v>
      </c>
      <c r="B95" s="320" t="s">
        <v>98</v>
      </c>
      <c r="C95" s="365">
        <f>+'6.2. sz. mell ÖNK'!C94+'7.2. sz. mell HIV'!C47+' 8.1.1. sz. mell. GAM'!C47+'8.2.1. sz. mell. ILMKS'!C47+'8.3.1. sz. mell. ÓVODA'!C47+'8.4.1. sz. mell. CSSK'!C47</f>
        <v>477249364</v>
      </c>
      <c r="D95" s="365">
        <f>+'6.2. sz. mell ÖNK'!D94+'7.2. sz. mell HIV'!D47+' 8.1.1. sz. mell. GAM'!D47+'8.2.1. sz. mell. ILMKS'!D47+'8.3.1. sz. mell. ÓVODA'!D47+'8.4.1. sz. mell. CSSK'!D47</f>
        <v>481732423</v>
      </c>
      <c r="E95" s="484">
        <f>+'6.2. sz. mell ÖNK'!E94+'7.2. sz. mell HIV'!E47+' 8.1.1. sz. mell. GAM'!E47+'8.2.1. sz. mell. ILMKS'!E47+'8.3.1. sz. mell. ÓVODA'!E47+'8.4.1. sz. mell. CSSK'!E47</f>
        <v>333196362</v>
      </c>
    </row>
    <row r="96" spans="1:5" ht="12" customHeight="1" x14ac:dyDescent="0.25">
      <c r="A96" s="326" t="s">
        <v>73</v>
      </c>
      <c r="B96" s="323" t="s">
        <v>132</v>
      </c>
      <c r="C96" s="365">
        <f>+'6.2. sz. mell ÖNK'!C96+'7.2. sz. mell HIV'!C48+' 8.1.1. sz. mell. GAM'!C48+'8.2.1. sz. mell. ILMKS'!C48+'8.3.1. sz. mell. ÓVODA'!C48+'8.4.1. sz. mell. CSSK'!C48</f>
        <v>21950000</v>
      </c>
      <c r="D96" s="365">
        <f>+'6.2. sz. mell ÖNK'!D96+'7.2. sz. mell HIV'!D48+' 8.1.1. sz. mell. GAM'!D48+'8.2.1. sz. mell. ILMKS'!D48+'8.3.1. sz. mell. ÓVODA'!D48+'8.4.1. sz. mell. CSSK'!D48</f>
        <v>21950000</v>
      </c>
      <c r="E96" s="484">
        <f>+'6.2. sz. mell ÖNK'!E96+'7.2. sz. mell HIV'!E48+' 8.1.1. sz. mell. GAM'!E48+'8.2.1. sz. mell. ILMKS'!E48+'8.3.1. sz. mell. ÓVODA'!E48+'8.4.1. sz. mell. CSSK'!E48</f>
        <v>16537467</v>
      </c>
    </row>
    <row r="97" spans="1:5" ht="12" customHeight="1" x14ac:dyDescent="0.25">
      <c r="A97" s="326" t="s">
        <v>82</v>
      </c>
      <c r="B97" s="331" t="s">
        <v>133</v>
      </c>
      <c r="C97" s="365">
        <f>+'6.2. sz. mell ÖNK'!C97+'7.2. sz. mell HIV'!C49+' 8.1.1. sz. mell. GAM'!C49+'8.2.1. sz. mell. ILMKS'!C49+'8.3.1. sz. mell. ÓVODA'!C49+'8.4.1. sz. mell. CSSK'!C49</f>
        <v>26630000</v>
      </c>
      <c r="D97" s="365">
        <f>+'6.2. sz. mell ÖNK'!D97+'7.2. sz. mell HIV'!D49+' 8.1.1. sz. mell. GAM'!D49+'8.2.1. sz. mell. ILMKS'!D49+'8.3.1. sz. mell. ÓVODA'!D49+'8.4.1. sz. mell. CSSK'!D49</f>
        <v>26959557</v>
      </c>
      <c r="E97" s="484">
        <f>+'6.2. sz. mell ÖNK'!E97+'7.2. sz. mell HIV'!E49+' 8.1.1. sz. mell. GAM'!E49+'8.2.1. sz. mell. ILMKS'!E49+'8.3.1. sz. mell. ÓVODA'!E49+'8.4.1. sz. mell. CSSK'!E49</f>
        <v>26451227</v>
      </c>
    </row>
    <row r="98" spans="1:5" ht="12" customHeight="1" x14ac:dyDescent="0.25">
      <c r="A98" s="326" t="s">
        <v>74</v>
      </c>
      <c r="B98" s="820" t="s">
        <v>406</v>
      </c>
      <c r="C98" s="365">
        <f>+'6.2. sz. mell ÖNK'!C98</f>
        <v>0</v>
      </c>
      <c r="D98" s="365">
        <f>+'6.2. sz. mell ÖNK'!D98</f>
        <v>129557</v>
      </c>
      <c r="E98" s="484">
        <f>+'6.2. sz. mell ÖNK'!E98</f>
        <v>129557</v>
      </c>
    </row>
    <row r="99" spans="1:5" ht="12" customHeight="1" x14ac:dyDescent="0.25">
      <c r="A99" s="326" t="s">
        <v>75</v>
      </c>
      <c r="B99" s="822" t="s">
        <v>407</v>
      </c>
      <c r="C99" s="365"/>
      <c r="D99" s="365"/>
      <c r="E99" s="484">
        <f>+'6.2. sz. mell ÖNK'!E99</f>
        <v>0</v>
      </c>
    </row>
    <row r="100" spans="1:5" ht="12" customHeight="1" x14ac:dyDescent="0.25">
      <c r="A100" s="326" t="s">
        <v>83</v>
      </c>
      <c r="B100" s="823" t="s">
        <v>408</v>
      </c>
      <c r="C100" s="365"/>
      <c r="D100" s="365"/>
      <c r="E100" s="484">
        <f>+'6.2. sz. mell ÖNK'!E100</f>
        <v>0</v>
      </c>
    </row>
    <row r="101" spans="1:5" ht="12" customHeight="1" x14ac:dyDescent="0.25">
      <c r="A101" s="326" t="s">
        <v>84</v>
      </c>
      <c r="B101" s="823" t="s">
        <v>409</v>
      </c>
      <c r="C101" s="365"/>
      <c r="D101" s="365"/>
      <c r="E101" s="484">
        <f>+'6.2. sz. mell ÖNK'!E101</f>
        <v>0</v>
      </c>
    </row>
    <row r="102" spans="1:5" ht="12" customHeight="1" x14ac:dyDescent="0.25">
      <c r="A102" s="326" t="s">
        <v>85</v>
      </c>
      <c r="B102" s="822" t="s">
        <v>410</v>
      </c>
      <c r="C102" s="365">
        <f>+'6.2. sz. mell ÖNK'!C102</f>
        <v>1600000</v>
      </c>
      <c r="D102" s="365">
        <f>+'6.2. sz. mell ÖNK'!D102</f>
        <v>1600000</v>
      </c>
      <c r="E102" s="484">
        <f>+'6.2. sz. mell ÖNK'!E102</f>
        <v>1381670</v>
      </c>
    </row>
    <row r="103" spans="1:5" ht="12" customHeight="1" x14ac:dyDescent="0.25">
      <c r="A103" s="326" t="s">
        <v>86</v>
      </c>
      <c r="B103" s="822" t="s">
        <v>411</v>
      </c>
      <c r="C103" s="365"/>
      <c r="D103" s="365"/>
      <c r="E103" s="484"/>
    </row>
    <row r="104" spans="1:5" ht="12" customHeight="1" x14ac:dyDescent="0.25">
      <c r="A104" s="326" t="s">
        <v>88</v>
      </c>
      <c r="B104" s="823" t="s">
        <v>412</v>
      </c>
      <c r="C104" s="365"/>
      <c r="D104" s="365"/>
      <c r="E104" s="484"/>
    </row>
    <row r="105" spans="1:5" ht="12" customHeight="1" x14ac:dyDescent="0.25">
      <c r="A105" s="325" t="s">
        <v>134</v>
      </c>
      <c r="B105" s="824" t="s">
        <v>413</v>
      </c>
      <c r="C105" s="365"/>
      <c r="D105" s="365"/>
      <c r="E105" s="484"/>
    </row>
    <row r="106" spans="1:5" ht="12" customHeight="1" thickBot="1" x14ac:dyDescent="0.3">
      <c r="A106" s="330" t="s">
        <v>414</v>
      </c>
      <c r="B106" s="868" t="s">
        <v>415</v>
      </c>
      <c r="C106" s="93"/>
      <c r="D106" s="93"/>
      <c r="E106" s="488"/>
    </row>
    <row r="107" spans="1:5" ht="12" customHeight="1" thickBot="1" x14ac:dyDescent="0.3">
      <c r="A107" s="859" t="s">
        <v>416</v>
      </c>
      <c r="B107" s="863" t="s">
        <v>417</v>
      </c>
      <c r="C107" s="870">
        <f>+'6.2. sz. mell ÖNK'!C107</f>
        <v>25030000</v>
      </c>
      <c r="D107" s="871">
        <f>+'6.2. sz. mell ÖNK'!D107</f>
        <v>25230000</v>
      </c>
      <c r="E107" s="665">
        <f>+'6.2. sz. mell ÖNK'!E107</f>
        <v>24940000</v>
      </c>
    </row>
    <row r="108" spans="1:5" ht="12" customHeight="1" thickBot="1" x14ac:dyDescent="0.3">
      <c r="A108" s="869" t="s">
        <v>7</v>
      </c>
      <c r="B108" s="872" t="s">
        <v>418</v>
      </c>
      <c r="C108" s="364">
        <f>+C109+C111+C113</f>
        <v>856576457</v>
      </c>
      <c r="D108" s="364">
        <f>+D109+D111+D113</f>
        <v>793993642</v>
      </c>
      <c r="E108" s="347">
        <f>+E109+E111+E113</f>
        <v>207172686</v>
      </c>
    </row>
    <row r="109" spans="1:5" ht="12" customHeight="1" x14ac:dyDescent="0.25">
      <c r="A109" s="329" t="s">
        <v>76</v>
      </c>
      <c r="B109" s="322" t="s">
        <v>153</v>
      </c>
      <c r="C109" s="873">
        <f>+'6.2. sz. mell ÖNK'!C109+'7.2. sz. mell HIV'!C51+' 8.1.1. sz. mell. GAM'!C51+'8.2.1. sz. mell. ILMKS'!C51+'8.3.1. sz. mell. ÓVODA'!C51+'8.4.1. sz. mell. CSSK'!C51</f>
        <v>841998158</v>
      </c>
      <c r="D109" s="92">
        <f>+'6.2. sz. mell ÖNK'!D109+'7.2. sz. mell HIV'!D51+' 8.1.1. sz. mell. GAM'!D51+'8.2.1. sz. mell. ILMKS'!D51+'8.3.1. sz. mell. ÓVODA'!D51+'8.4.1. sz. mell. CSSK'!D51</f>
        <v>773868291</v>
      </c>
      <c r="E109" s="317">
        <f>+'6.2. sz. mell ÖNK'!E109+'7.2. sz. mell HIV'!E51+' 8.1.1. sz. mell. GAM'!E51+'8.2.1. sz. mell. ILMKS'!E51+'8.3.1. sz. mell. ÓVODA'!E51+'8.4.1. sz. mell. CSSK'!E51</f>
        <v>188277113</v>
      </c>
    </row>
    <row r="110" spans="1:5" ht="12" customHeight="1" x14ac:dyDescent="0.25">
      <c r="A110" s="327" t="s">
        <v>77</v>
      </c>
      <c r="B110" s="324" t="s">
        <v>419</v>
      </c>
      <c r="C110" s="865"/>
      <c r="D110" s="365"/>
      <c r="E110" s="349"/>
    </row>
    <row r="111" spans="1:5" x14ac:dyDescent="0.25">
      <c r="A111" s="327" t="s">
        <v>78</v>
      </c>
      <c r="B111" s="324" t="s">
        <v>135</v>
      </c>
      <c r="C111" s="838">
        <f>+'6.2. sz. mell ÖNK'!C111+'7.2. sz. mell HIV'!C52+' 8.1.1. sz. mell. GAM'!C52+'8.2.1. sz. mell. ILMKS'!C52+'8.3.1. sz. mell. ÓVODA'!C52+'8.4.1. sz. mell. CSSK'!C52</f>
        <v>10509250</v>
      </c>
      <c r="D111" s="365">
        <f>+'6.2. sz. mell ÖNK'!D111+'7.2. sz. mell HIV'!D52+' 8.1.1. sz. mell. GAM'!D52+'8.2.1. sz. mell. ILMKS'!D52+'8.3.1. sz. mell. ÓVODA'!D52+'8.4.1. sz. mell. CSSK'!D52</f>
        <v>16056302</v>
      </c>
      <c r="E111" s="349">
        <f>+'6.2. sz. mell ÖNK'!E111+'7.2. sz. mell HIV'!E52+' 8.1.1. sz. mell. GAM'!E52+'8.2.1. sz. mell. ILMKS'!E52+'8.3.1. sz. mell. ÓVODA'!E52+'8.4.1. sz. mell. CSSK'!E52</f>
        <v>14826524</v>
      </c>
    </row>
    <row r="112" spans="1:5" ht="12" customHeight="1" x14ac:dyDescent="0.25">
      <c r="A112" s="327" t="s">
        <v>79</v>
      </c>
      <c r="B112" s="324" t="s">
        <v>420</v>
      </c>
      <c r="C112" s="365"/>
      <c r="D112" s="365"/>
      <c r="E112" s="348"/>
    </row>
    <row r="113" spans="1:5" ht="12" customHeight="1" x14ac:dyDescent="0.25">
      <c r="A113" s="327" t="s">
        <v>80</v>
      </c>
      <c r="B113" s="356" t="s">
        <v>156</v>
      </c>
      <c r="C113" s="365">
        <f>+'6.2. sz. mell ÖNK'!C113</f>
        <v>4069049</v>
      </c>
      <c r="D113" s="365">
        <f>+'6.2. sz. mell ÖNK'!D113</f>
        <v>4069049</v>
      </c>
      <c r="E113" s="484">
        <f>+'6.2. sz. mell ÖNK'!E113</f>
        <v>4069049</v>
      </c>
    </row>
    <row r="114" spans="1:5" ht="21.75" customHeight="1" x14ac:dyDescent="0.25">
      <c r="A114" s="327" t="s">
        <v>87</v>
      </c>
      <c r="B114" s="355" t="s">
        <v>421</v>
      </c>
      <c r="C114" s="365"/>
      <c r="D114" s="365"/>
      <c r="E114" s="348"/>
    </row>
    <row r="115" spans="1:5" ht="24" customHeight="1" x14ac:dyDescent="0.25">
      <c r="A115" s="327" t="s">
        <v>89</v>
      </c>
      <c r="B115" s="371" t="s">
        <v>422</v>
      </c>
      <c r="C115" s="365"/>
      <c r="D115" s="365"/>
      <c r="E115" s="348"/>
    </row>
    <row r="116" spans="1:5" ht="12" customHeight="1" x14ac:dyDescent="0.25">
      <c r="A116" s="327" t="s">
        <v>136</v>
      </c>
      <c r="B116" s="344" t="s">
        <v>409</v>
      </c>
      <c r="C116" s="365"/>
      <c r="D116" s="365"/>
      <c r="E116" s="348"/>
    </row>
    <row r="117" spans="1:5" ht="12" customHeight="1" x14ac:dyDescent="0.25">
      <c r="A117" s="327" t="s">
        <v>137</v>
      </c>
      <c r="B117" s="344" t="s">
        <v>423</v>
      </c>
      <c r="C117" s="365"/>
      <c r="D117" s="365"/>
      <c r="E117" s="348"/>
    </row>
    <row r="118" spans="1:5" ht="12" customHeight="1" x14ac:dyDescent="0.25">
      <c r="A118" s="327" t="s">
        <v>138</v>
      </c>
      <c r="B118" s="344" t="s">
        <v>424</v>
      </c>
      <c r="C118" s="365"/>
      <c r="D118" s="365"/>
      <c r="E118" s="348"/>
    </row>
    <row r="119" spans="1:5" s="391" customFormat="1" ht="12" customHeight="1" x14ac:dyDescent="0.2">
      <c r="A119" s="327" t="s">
        <v>425</v>
      </c>
      <c r="B119" s="344" t="s">
        <v>412</v>
      </c>
      <c r="C119" s="365"/>
      <c r="D119" s="365"/>
      <c r="E119" s="348"/>
    </row>
    <row r="120" spans="1:5" ht="12" customHeight="1" x14ac:dyDescent="0.25">
      <c r="A120" s="327" t="s">
        <v>426</v>
      </c>
      <c r="B120" s="344" t="s">
        <v>427</v>
      </c>
      <c r="C120" s="365"/>
      <c r="D120" s="365"/>
      <c r="E120" s="348"/>
    </row>
    <row r="121" spans="1:5" ht="12" customHeight="1" thickBot="1" x14ac:dyDescent="0.3">
      <c r="A121" s="859" t="s">
        <v>428</v>
      </c>
      <c r="B121" s="346" t="s">
        <v>429</v>
      </c>
      <c r="C121" s="93"/>
      <c r="D121" s="93"/>
      <c r="E121" s="311"/>
    </row>
    <row r="122" spans="1:5" ht="12" customHeight="1" thickBot="1" x14ac:dyDescent="0.3">
      <c r="A122" s="332" t="s">
        <v>8</v>
      </c>
      <c r="B122" s="340" t="s">
        <v>430</v>
      </c>
      <c r="C122" s="364">
        <f>+C123+C124</f>
        <v>70523591</v>
      </c>
      <c r="D122" s="364">
        <f>+D123+D124</f>
        <v>90907242</v>
      </c>
      <c r="E122" s="347">
        <f>+E123+E124</f>
        <v>0</v>
      </c>
    </row>
    <row r="123" spans="1:5" ht="12" customHeight="1" x14ac:dyDescent="0.25">
      <c r="A123" s="327" t="s">
        <v>59</v>
      </c>
      <c r="B123" s="321" t="s">
        <v>44</v>
      </c>
      <c r="C123" s="366">
        <f>+'6.2. sz. mell ÖNK'!C123</f>
        <v>0</v>
      </c>
      <c r="D123" s="366">
        <f>+'6.2. sz. mell ÖNK'!D123</f>
        <v>0</v>
      </c>
      <c r="E123" s="349"/>
    </row>
    <row r="124" spans="1:5" ht="12" customHeight="1" thickBot="1" x14ac:dyDescent="0.3">
      <c r="A124" s="328" t="s">
        <v>60</v>
      </c>
      <c r="B124" s="324" t="s">
        <v>45</v>
      </c>
      <c r="C124" s="366">
        <f>+'6.2. sz. mell ÖNK'!C124</f>
        <v>70523591</v>
      </c>
      <c r="D124" s="366">
        <f>+'6.2. sz. mell ÖNK'!D124</f>
        <v>90907242</v>
      </c>
      <c r="E124" s="350"/>
    </row>
    <row r="125" spans="1:5" ht="12" customHeight="1" thickBot="1" x14ac:dyDescent="0.3">
      <c r="A125" s="332" t="s">
        <v>9</v>
      </c>
      <c r="B125" s="340" t="s">
        <v>431</v>
      </c>
      <c r="C125" s="364">
        <f>+C92+C108+C122</f>
        <v>2030533065</v>
      </c>
      <c r="D125" s="364">
        <f>+D92+D108+D122</f>
        <v>2008777151</v>
      </c>
      <c r="E125" s="347">
        <f>+E92+E108+E122</f>
        <v>1110227427</v>
      </c>
    </row>
    <row r="126" spans="1:5" ht="12" customHeight="1" thickBot="1" x14ac:dyDescent="0.3">
      <c r="A126" s="332" t="s">
        <v>10</v>
      </c>
      <c r="B126" s="340" t="s">
        <v>432</v>
      </c>
      <c r="C126" s="364">
        <f>+C127+C128+C129</f>
        <v>4272000</v>
      </c>
      <c r="D126" s="364">
        <f>+D127+D128+D129</f>
        <v>4272000</v>
      </c>
      <c r="E126" s="347">
        <f>+E127+E128+E129</f>
        <v>3837000</v>
      </c>
    </row>
    <row r="127" spans="1:5" ht="12" customHeight="1" x14ac:dyDescent="0.25">
      <c r="A127" s="327" t="s">
        <v>63</v>
      </c>
      <c r="B127" s="321" t="s">
        <v>433</v>
      </c>
      <c r="C127" s="838">
        <f>+'6.2. sz. mell ÖNK'!C127</f>
        <v>4272000</v>
      </c>
      <c r="D127" s="366">
        <f>+'6.2. sz. mell ÖNK'!D127</f>
        <v>4272000</v>
      </c>
      <c r="E127" s="349">
        <f>+'6.2. sz. mell ÖNK'!E127</f>
        <v>3837000</v>
      </c>
    </row>
    <row r="128" spans="1:5" ht="12" customHeight="1" x14ac:dyDescent="0.25">
      <c r="A128" s="327" t="s">
        <v>64</v>
      </c>
      <c r="B128" s="321" t="s">
        <v>434</v>
      </c>
      <c r="C128" s="365"/>
      <c r="D128" s="365"/>
      <c r="E128" s="348"/>
    </row>
    <row r="129" spans="1:9" ht="12" customHeight="1" thickBot="1" x14ac:dyDescent="0.3">
      <c r="A129" s="325" t="s">
        <v>65</v>
      </c>
      <c r="B129" s="319" t="s">
        <v>435</v>
      </c>
      <c r="C129" s="365"/>
      <c r="D129" s="365"/>
      <c r="E129" s="348"/>
    </row>
    <row r="130" spans="1:9" ht="12" customHeight="1" thickBot="1" x14ac:dyDescent="0.3">
      <c r="A130" s="332" t="s">
        <v>11</v>
      </c>
      <c r="B130" s="340" t="s">
        <v>436</v>
      </c>
      <c r="C130" s="364">
        <f>+C131+C132+C134+C133</f>
        <v>0</v>
      </c>
      <c r="D130" s="364">
        <f>+D131+D132+D134+D133</f>
        <v>0</v>
      </c>
      <c r="E130" s="347">
        <f>+E131+E132+E134+E133</f>
        <v>0</v>
      </c>
    </row>
    <row r="131" spans="1:9" ht="12" customHeight="1" x14ac:dyDescent="0.25">
      <c r="A131" s="327" t="s">
        <v>66</v>
      </c>
      <c r="B131" s="321" t="s">
        <v>437</v>
      </c>
      <c r="C131" s="365"/>
      <c r="D131" s="365"/>
      <c r="E131" s="348"/>
    </row>
    <row r="132" spans="1:9" ht="12" customHeight="1" x14ac:dyDescent="0.25">
      <c r="A132" s="327" t="s">
        <v>67</v>
      </c>
      <c r="B132" s="321" t="s">
        <v>438</v>
      </c>
      <c r="C132" s="365"/>
      <c r="D132" s="365"/>
      <c r="E132" s="348"/>
    </row>
    <row r="133" spans="1:9" ht="12" customHeight="1" x14ac:dyDescent="0.25">
      <c r="A133" s="327" t="s">
        <v>333</v>
      </c>
      <c r="B133" s="321" t="s">
        <v>439</v>
      </c>
      <c r="C133" s="365"/>
      <c r="D133" s="365"/>
      <c r="E133" s="348"/>
    </row>
    <row r="134" spans="1:9" ht="12" customHeight="1" thickBot="1" x14ac:dyDescent="0.3">
      <c r="A134" s="325" t="s">
        <v>335</v>
      </c>
      <c r="B134" s="319" t="s">
        <v>440</v>
      </c>
      <c r="C134" s="365"/>
      <c r="D134" s="365"/>
      <c r="E134" s="348"/>
    </row>
    <row r="135" spans="1:9" ht="12" customHeight="1" thickBot="1" x14ac:dyDescent="0.3">
      <c r="A135" s="332" t="s">
        <v>12</v>
      </c>
      <c r="B135" s="340" t="s">
        <v>441</v>
      </c>
      <c r="C135" s="370">
        <f>+C136+C137+C138+C139</f>
        <v>19640140</v>
      </c>
      <c r="D135" s="370">
        <f>+D136+D137+D138+D139</f>
        <v>19640140</v>
      </c>
      <c r="E135" s="383">
        <f>+E136+E137+E138+E139</f>
        <v>19640140</v>
      </c>
    </row>
    <row r="136" spans="1:9" ht="12" customHeight="1" x14ac:dyDescent="0.25">
      <c r="A136" s="327" t="s">
        <v>68</v>
      </c>
      <c r="B136" s="321" t="s">
        <v>442</v>
      </c>
      <c r="C136" s="365"/>
      <c r="D136" s="365"/>
      <c r="E136" s="348"/>
    </row>
    <row r="137" spans="1:9" ht="12" customHeight="1" x14ac:dyDescent="0.25">
      <c r="A137" s="327" t="s">
        <v>69</v>
      </c>
      <c r="B137" s="321" t="s">
        <v>443</v>
      </c>
      <c r="C137" s="829">
        <f>+'6.2. sz. mell ÖNK'!C137</f>
        <v>18607309</v>
      </c>
      <c r="D137" s="365">
        <f>+'6.2. sz. mell ÖNK'!D137</f>
        <v>18607309</v>
      </c>
      <c r="E137" s="348">
        <f>+'6.2. sz. mell ÖNK'!E137</f>
        <v>18607309</v>
      </c>
    </row>
    <row r="138" spans="1:9" ht="12" customHeight="1" x14ac:dyDescent="0.25">
      <c r="A138" s="327" t="s">
        <v>342</v>
      </c>
      <c r="B138" s="321" t="s">
        <v>444</v>
      </c>
      <c r="C138" s="816"/>
      <c r="D138" s="365"/>
      <c r="E138" s="348"/>
    </row>
    <row r="139" spans="1:9" ht="12" customHeight="1" thickBot="1" x14ac:dyDescent="0.3">
      <c r="A139" s="325" t="s">
        <v>344</v>
      </c>
      <c r="B139" s="319" t="s">
        <v>445</v>
      </c>
      <c r="C139" s="829">
        <f>+'6.2. sz. mell ÖNK'!C140</f>
        <v>1032831</v>
      </c>
      <c r="D139" s="365">
        <f>+'6.2. sz. mell ÖNK'!D140</f>
        <v>1032831</v>
      </c>
      <c r="E139" s="348">
        <f>+'6.2. sz. mell ÖNK'!E140</f>
        <v>1032831</v>
      </c>
    </row>
    <row r="140" spans="1:9" ht="15" customHeight="1" thickBot="1" x14ac:dyDescent="0.3">
      <c r="A140" s="332" t="s">
        <v>13</v>
      </c>
      <c r="B140" s="340" t="s">
        <v>446</v>
      </c>
      <c r="C140" s="94">
        <f>+C141+C142+C143+C144</f>
        <v>0</v>
      </c>
      <c r="D140" s="857">
        <f>+D141+D142+D143+D144</f>
        <v>0</v>
      </c>
      <c r="E140" s="316">
        <f>+E141+E142+E143+E144</f>
        <v>0</v>
      </c>
      <c r="F140" s="381"/>
      <c r="G140" s="382"/>
      <c r="H140" s="382"/>
      <c r="I140" s="382"/>
    </row>
    <row r="141" spans="1:9" s="374" customFormat="1" ht="12.95" customHeight="1" x14ac:dyDescent="0.2">
      <c r="A141" s="327" t="s">
        <v>129</v>
      </c>
      <c r="B141" s="321" t="s">
        <v>447</v>
      </c>
      <c r="C141" s="365"/>
      <c r="D141" s="365"/>
      <c r="E141" s="348"/>
    </row>
    <row r="142" spans="1:9" ht="12.75" customHeight="1" x14ac:dyDescent="0.25">
      <c r="A142" s="327" t="s">
        <v>130</v>
      </c>
      <c r="B142" s="321" t="s">
        <v>448</v>
      </c>
      <c r="C142" s="365"/>
      <c r="D142" s="365"/>
      <c r="E142" s="348"/>
    </row>
    <row r="143" spans="1:9" ht="12.75" customHeight="1" x14ac:dyDescent="0.25">
      <c r="A143" s="327" t="s">
        <v>155</v>
      </c>
      <c r="B143" s="321" t="s">
        <v>449</v>
      </c>
      <c r="C143" s="365"/>
      <c r="D143" s="365"/>
      <c r="E143" s="348"/>
    </row>
    <row r="144" spans="1:9" ht="12.75" customHeight="1" thickBot="1" x14ac:dyDescent="0.3">
      <c r="A144" s="327" t="s">
        <v>350</v>
      </c>
      <c r="B144" s="321" t="s">
        <v>450</v>
      </c>
      <c r="C144" s="365"/>
      <c r="D144" s="365"/>
      <c r="E144" s="348"/>
    </row>
    <row r="145" spans="1:5" ht="16.5" thickBot="1" x14ac:dyDescent="0.3">
      <c r="A145" s="332" t="s">
        <v>14</v>
      </c>
      <c r="B145" s="340" t="s">
        <v>451</v>
      </c>
      <c r="C145" s="314">
        <f>+C126+C130+C135+C140</f>
        <v>23912140</v>
      </c>
      <c r="D145" s="314">
        <f>+D126+D130+D135+D140</f>
        <v>23912140</v>
      </c>
      <c r="E145" s="315">
        <f>+E126+E130+E135+E140</f>
        <v>23477140</v>
      </c>
    </row>
    <row r="146" spans="1:5" ht="16.5" thickBot="1" x14ac:dyDescent="0.3">
      <c r="A146" s="357" t="s">
        <v>15</v>
      </c>
      <c r="B146" s="360" t="s">
        <v>452</v>
      </c>
      <c r="C146" s="314">
        <f>+C125+C145</f>
        <v>2054445205</v>
      </c>
      <c r="D146" s="314">
        <f>+D125+D145</f>
        <v>2032689291</v>
      </c>
      <c r="E146" s="315">
        <f>+E125+E145</f>
        <v>1133704567</v>
      </c>
    </row>
    <row r="148" spans="1:5" ht="18.75" customHeight="1" x14ac:dyDescent="0.25">
      <c r="A148" s="979" t="s">
        <v>453</v>
      </c>
      <c r="B148" s="979"/>
      <c r="C148" s="979"/>
      <c r="D148" s="979"/>
      <c r="E148" s="979"/>
    </row>
    <row r="149" spans="1:5" ht="13.5" customHeight="1" thickBot="1" x14ac:dyDescent="0.3">
      <c r="A149" s="342" t="s">
        <v>111</v>
      </c>
      <c r="B149" s="342"/>
      <c r="C149" s="372"/>
      <c r="E149" s="359" t="s">
        <v>716</v>
      </c>
    </row>
    <row r="150" spans="1:5" ht="21.75" thickBot="1" x14ac:dyDescent="0.3">
      <c r="A150" s="332">
        <v>1</v>
      </c>
      <c r="B150" s="335" t="s">
        <v>454</v>
      </c>
      <c r="C150" s="358">
        <f>+C61-C125</f>
        <v>-649323949</v>
      </c>
      <c r="D150" s="358">
        <f>+D61-D125</f>
        <v>-724215496</v>
      </c>
      <c r="E150" s="358">
        <f>+E61-E125</f>
        <v>217851954</v>
      </c>
    </row>
    <row r="151" spans="1:5" ht="21.75" thickBot="1" x14ac:dyDescent="0.3">
      <c r="A151" s="332" t="s">
        <v>7</v>
      </c>
      <c r="B151" s="335" t="s">
        <v>455</v>
      </c>
      <c r="C151" s="358">
        <f>+C84-C145</f>
        <v>672035352</v>
      </c>
      <c r="D151" s="358">
        <f>+D84-D145</f>
        <v>744453840</v>
      </c>
      <c r="E151" s="358">
        <f>+E84-E145</f>
        <v>762337177</v>
      </c>
    </row>
    <row r="152" spans="1:5" ht="7.5" customHeight="1" x14ac:dyDescent="0.25"/>
    <row r="154" spans="1:5" ht="12.75" customHeight="1" x14ac:dyDescent="0.25"/>
    <row r="155" spans="1:5" ht="12.75" customHeight="1" x14ac:dyDescent="0.25"/>
    <row r="156" spans="1:5" ht="12.75" customHeight="1" x14ac:dyDescent="0.25"/>
    <row r="157" spans="1:5" ht="12.75" customHeight="1" x14ac:dyDescent="0.25"/>
    <row r="158" spans="1:5" ht="12.75" customHeight="1" x14ac:dyDescent="0.25"/>
    <row r="159" spans="1:5" ht="12.75" customHeight="1" x14ac:dyDescent="0.25"/>
    <row r="160" spans="1:5" ht="12.75" customHeight="1" x14ac:dyDescent="0.25"/>
    <row r="161" spans="3:5" s="361" customFormat="1" ht="12.75" customHeight="1" x14ac:dyDescent="0.25">
      <c r="C161" s="362"/>
      <c r="D161" s="362"/>
      <c r="E161" s="362"/>
    </row>
  </sheetData>
  <mergeCells count="9">
    <mergeCell ref="A148:E148"/>
    <mergeCell ref="A1:E1"/>
    <mergeCell ref="A3:A4"/>
    <mergeCell ref="B3:B4"/>
    <mergeCell ref="C3:E3"/>
    <mergeCell ref="A87:E87"/>
    <mergeCell ref="A89:A90"/>
    <mergeCell ref="B89:B90"/>
    <mergeCell ref="C89:E89"/>
  </mergeCells>
  <phoneticPr fontId="27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2018. ÉVI ZÁRSZÁMADÁS
KÖTELEZŐ FELADATAINAK MÉRLEGE 
&amp;R&amp;"Times New Roman CE,Félkövér dőlt"&amp;11 1.2. melléklet a 10/2019. (V. 30.) önkormányzati rendelethez</oddHeader>
  </headerFooter>
  <rowBreaks count="1" manualBreakCount="1">
    <brk id="86" max="4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8"/>
  <sheetViews>
    <sheetView zoomScaleNormal="100" zoomScaleSheetLayoutView="145" workbookViewId="0">
      <selection activeCell="E2" sqref="E2"/>
    </sheetView>
  </sheetViews>
  <sheetFormatPr defaultColWidth="9.33203125" defaultRowHeight="12.75" x14ac:dyDescent="0.2"/>
  <cols>
    <col min="1" max="1" width="18.6640625" style="535" customWidth="1"/>
    <col min="2" max="2" width="62" style="32" customWidth="1"/>
    <col min="3" max="5" width="15.83203125" style="32" customWidth="1"/>
    <col min="6" max="16384" width="9.33203125" style="32"/>
  </cols>
  <sheetData>
    <row r="1" spans="1:5" s="470" customFormat="1" ht="21" customHeight="1" thickBot="1" x14ac:dyDescent="0.25">
      <c r="A1" s="469"/>
      <c r="B1" s="471"/>
      <c r="C1" s="516"/>
      <c r="D1" s="516"/>
      <c r="E1" s="607" t="s">
        <v>935</v>
      </c>
    </row>
    <row r="2" spans="1:5" s="517" customFormat="1" ht="25.5" customHeight="1" x14ac:dyDescent="0.2">
      <c r="A2" s="497" t="s">
        <v>145</v>
      </c>
      <c r="B2" s="1016" t="s">
        <v>711</v>
      </c>
      <c r="C2" s="1017"/>
      <c r="D2" s="1018"/>
      <c r="E2" s="540" t="s">
        <v>49</v>
      </c>
    </row>
    <row r="3" spans="1:5" s="517" customFormat="1" ht="24.75" thickBot="1" x14ac:dyDescent="0.25">
      <c r="A3" s="515" t="s">
        <v>144</v>
      </c>
      <c r="B3" s="1019" t="s">
        <v>853</v>
      </c>
      <c r="C3" s="1022"/>
      <c r="D3" s="1023"/>
      <c r="E3" s="541" t="s">
        <v>47</v>
      </c>
    </row>
    <row r="4" spans="1:5" s="518" customFormat="1" ht="15.95" customHeight="1" thickBot="1" x14ac:dyDescent="0.3">
      <c r="A4" s="472"/>
      <c r="B4" s="472"/>
      <c r="C4" s="473"/>
      <c r="D4" s="473"/>
      <c r="E4" s="473" t="s">
        <v>723</v>
      </c>
    </row>
    <row r="5" spans="1:5" ht="24.75" thickBot="1" x14ac:dyDescent="0.25">
      <c r="A5" s="305" t="s">
        <v>146</v>
      </c>
      <c r="B5" s="306" t="s">
        <v>704</v>
      </c>
      <c r="C5" s="91" t="s">
        <v>176</v>
      </c>
      <c r="D5" s="91" t="s">
        <v>181</v>
      </c>
      <c r="E5" s="474" t="s">
        <v>182</v>
      </c>
    </row>
    <row r="6" spans="1:5" s="519" customFormat="1" ht="12.95" customHeight="1" thickBot="1" x14ac:dyDescent="0.25">
      <c r="A6" s="467" t="s">
        <v>399</v>
      </c>
      <c r="B6" s="468" t="s">
        <v>400</v>
      </c>
      <c r="C6" s="468" t="s">
        <v>401</v>
      </c>
      <c r="D6" s="106" t="s">
        <v>402</v>
      </c>
      <c r="E6" s="104" t="s">
        <v>403</v>
      </c>
    </row>
    <row r="7" spans="1:5" s="519" customFormat="1" ht="15.95" customHeight="1" thickBot="1" x14ac:dyDescent="0.25">
      <c r="A7" s="1010" t="s">
        <v>41</v>
      </c>
      <c r="B7" s="1011"/>
      <c r="C7" s="1011"/>
      <c r="D7" s="1011"/>
      <c r="E7" s="1012"/>
    </row>
    <row r="8" spans="1:5" s="493" customFormat="1" ht="12" customHeight="1" thickBot="1" x14ac:dyDescent="0.25">
      <c r="A8" s="467" t="s">
        <v>6</v>
      </c>
      <c r="B8" s="531" t="s">
        <v>538</v>
      </c>
      <c r="C8" s="399">
        <f>SUM(C9:C18)</f>
        <v>0</v>
      </c>
      <c r="D8" s="558">
        <f>SUM(D9:D18)</f>
        <v>0</v>
      </c>
      <c r="E8" s="537">
        <f>SUM(E9:E18)</f>
        <v>0</v>
      </c>
    </row>
    <row r="9" spans="1:5" s="493" customFormat="1" ht="12" customHeight="1" x14ac:dyDescent="0.2">
      <c r="A9" s="542" t="s">
        <v>70</v>
      </c>
      <c r="B9" s="322" t="s">
        <v>318</v>
      </c>
      <c r="C9" s="100"/>
      <c r="D9" s="559"/>
      <c r="E9" s="526"/>
    </row>
    <row r="10" spans="1:5" s="493" customFormat="1" ht="12" customHeight="1" x14ac:dyDescent="0.2">
      <c r="A10" s="543" t="s">
        <v>71</v>
      </c>
      <c r="B10" s="320" t="s">
        <v>319</v>
      </c>
      <c r="C10" s="396"/>
      <c r="D10" s="560"/>
      <c r="E10" s="109"/>
    </row>
    <row r="11" spans="1:5" s="493" customFormat="1" ht="12" customHeight="1" x14ac:dyDescent="0.2">
      <c r="A11" s="543" t="s">
        <v>72</v>
      </c>
      <c r="B11" s="320" t="s">
        <v>320</v>
      </c>
      <c r="C11" s="396"/>
      <c r="D11" s="560"/>
      <c r="E11" s="109"/>
    </row>
    <row r="12" spans="1:5" s="493" customFormat="1" ht="12" customHeight="1" x14ac:dyDescent="0.2">
      <c r="A12" s="543" t="s">
        <v>73</v>
      </c>
      <c r="B12" s="320" t="s">
        <v>321</v>
      </c>
      <c r="C12" s="396"/>
      <c r="D12" s="560"/>
      <c r="E12" s="109"/>
    </row>
    <row r="13" spans="1:5" s="493" customFormat="1" ht="12" customHeight="1" x14ac:dyDescent="0.2">
      <c r="A13" s="543" t="s">
        <v>105</v>
      </c>
      <c r="B13" s="320" t="s">
        <v>322</v>
      </c>
      <c r="C13" s="396"/>
      <c r="D13" s="560"/>
      <c r="E13" s="109"/>
    </row>
    <row r="14" spans="1:5" s="493" customFormat="1" ht="12" customHeight="1" x14ac:dyDescent="0.2">
      <c r="A14" s="543" t="s">
        <v>74</v>
      </c>
      <c r="B14" s="320" t="s">
        <v>539</v>
      </c>
      <c r="C14" s="396"/>
      <c r="D14" s="560"/>
      <c r="E14" s="109"/>
    </row>
    <row r="15" spans="1:5" s="520" customFormat="1" ht="12" customHeight="1" x14ac:dyDescent="0.2">
      <c r="A15" s="543" t="s">
        <v>75</v>
      </c>
      <c r="B15" s="319" t="s">
        <v>540</v>
      </c>
      <c r="C15" s="396"/>
      <c r="D15" s="560"/>
      <c r="E15" s="109"/>
    </row>
    <row r="16" spans="1:5" s="520" customFormat="1" ht="12" customHeight="1" x14ac:dyDescent="0.2">
      <c r="A16" s="543" t="s">
        <v>83</v>
      </c>
      <c r="B16" s="320" t="s">
        <v>325</v>
      </c>
      <c r="C16" s="101"/>
      <c r="D16" s="561"/>
      <c r="E16" s="525"/>
    </row>
    <row r="17" spans="1:5" s="493" customFormat="1" ht="12" customHeight="1" x14ac:dyDescent="0.2">
      <c r="A17" s="543" t="s">
        <v>84</v>
      </c>
      <c r="B17" s="320" t="s">
        <v>327</v>
      </c>
      <c r="C17" s="396"/>
      <c r="D17" s="560"/>
      <c r="E17" s="109"/>
    </row>
    <row r="18" spans="1:5" s="520" customFormat="1" ht="12" customHeight="1" thickBot="1" x14ac:dyDescent="0.25">
      <c r="A18" s="543" t="s">
        <v>85</v>
      </c>
      <c r="B18" s="319" t="s">
        <v>329</v>
      </c>
      <c r="C18" s="398"/>
      <c r="D18" s="110"/>
      <c r="E18" s="521"/>
    </row>
    <row r="19" spans="1:5" s="520" customFormat="1" ht="12" customHeight="1" thickBot="1" x14ac:dyDescent="0.25">
      <c r="A19" s="467" t="s">
        <v>7</v>
      </c>
      <c r="B19" s="531" t="s">
        <v>541</v>
      </c>
      <c r="C19" s="399">
        <f>SUM(C20:C22)</f>
        <v>0</v>
      </c>
      <c r="D19" s="558">
        <f>SUM(D20:D22)</f>
        <v>0</v>
      </c>
      <c r="E19" s="537">
        <f>SUM(E20:E22)</f>
        <v>0</v>
      </c>
    </row>
    <row r="20" spans="1:5" s="520" customFormat="1" ht="12" customHeight="1" x14ac:dyDescent="0.2">
      <c r="A20" s="543" t="s">
        <v>76</v>
      </c>
      <c r="B20" s="321" t="s">
        <v>300</v>
      </c>
      <c r="C20" s="396"/>
      <c r="D20" s="560"/>
      <c r="E20" s="109"/>
    </row>
    <row r="21" spans="1:5" s="520" customFormat="1" ht="12" customHeight="1" x14ac:dyDescent="0.2">
      <c r="A21" s="543" t="s">
        <v>77</v>
      </c>
      <c r="B21" s="320" t="s">
        <v>542</v>
      </c>
      <c r="C21" s="396"/>
      <c r="D21" s="560"/>
      <c r="E21" s="109"/>
    </row>
    <row r="22" spans="1:5" s="520" customFormat="1" ht="12" customHeight="1" x14ac:dyDescent="0.2">
      <c r="A22" s="543" t="s">
        <v>78</v>
      </c>
      <c r="B22" s="320" t="s">
        <v>543</v>
      </c>
      <c r="C22" s="396"/>
      <c r="D22" s="560"/>
      <c r="E22" s="109"/>
    </row>
    <row r="23" spans="1:5" s="493" customFormat="1" ht="12" customHeight="1" thickBot="1" x14ac:dyDescent="0.25">
      <c r="A23" s="543" t="s">
        <v>79</v>
      </c>
      <c r="B23" s="320" t="s">
        <v>654</v>
      </c>
      <c r="C23" s="396"/>
      <c r="D23" s="560"/>
      <c r="E23" s="109"/>
    </row>
    <row r="24" spans="1:5" s="493" customFormat="1" ht="12" customHeight="1" thickBot="1" x14ac:dyDescent="0.25">
      <c r="A24" s="530" t="s">
        <v>8</v>
      </c>
      <c r="B24" s="340" t="s">
        <v>122</v>
      </c>
      <c r="C24" s="41"/>
      <c r="D24" s="562"/>
      <c r="E24" s="536"/>
    </row>
    <row r="25" spans="1:5" s="493" customFormat="1" ht="12" customHeight="1" thickBot="1" x14ac:dyDescent="0.25">
      <c r="A25" s="530" t="s">
        <v>9</v>
      </c>
      <c r="B25" s="340" t="s">
        <v>544</v>
      </c>
      <c r="C25" s="399">
        <f>+C26+C27</f>
        <v>0</v>
      </c>
      <c r="D25" s="558">
        <f>+D26+D27</f>
        <v>0</v>
      </c>
      <c r="E25" s="537">
        <f>+E26+E27</f>
        <v>0</v>
      </c>
    </row>
    <row r="26" spans="1:5" s="493" customFormat="1" ht="12" customHeight="1" x14ac:dyDescent="0.2">
      <c r="A26" s="544" t="s">
        <v>313</v>
      </c>
      <c r="B26" s="545" t="s">
        <v>542</v>
      </c>
      <c r="C26" s="97"/>
      <c r="D26" s="551"/>
      <c r="E26" s="524"/>
    </row>
    <row r="27" spans="1:5" s="493" customFormat="1" ht="12" customHeight="1" x14ac:dyDescent="0.2">
      <c r="A27" s="544" t="s">
        <v>314</v>
      </c>
      <c r="B27" s="546" t="s">
        <v>545</v>
      </c>
      <c r="C27" s="400"/>
      <c r="D27" s="563"/>
      <c r="E27" s="523"/>
    </row>
    <row r="28" spans="1:5" s="493" customFormat="1" ht="12" customHeight="1" thickBot="1" x14ac:dyDescent="0.25">
      <c r="A28" s="543" t="s">
        <v>315</v>
      </c>
      <c r="B28" s="547" t="s">
        <v>655</v>
      </c>
      <c r="C28" s="527"/>
      <c r="D28" s="564"/>
      <c r="E28" s="522"/>
    </row>
    <row r="29" spans="1:5" s="493" customFormat="1" ht="12" customHeight="1" thickBot="1" x14ac:dyDescent="0.25">
      <c r="A29" s="530" t="s">
        <v>10</v>
      </c>
      <c r="B29" s="340" t="s">
        <v>546</v>
      </c>
      <c r="C29" s="399">
        <f>+C30+C31+C32</f>
        <v>0</v>
      </c>
      <c r="D29" s="558">
        <f>+D30+D31+D32</f>
        <v>0</v>
      </c>
      <c r="E29" s="537">
        <f>+E30+E31+E32</f>
        <v>0</v>
      </c>
    </row>
    <row r="30" spans="1:5" s="493" customFormat="1" ht="12" customHeight="1" x14ac:dyDescent="0.2">
      <c r="A30" s="544" t="s">
        <v>63</v>
      </c>
      <c r="B30" s="545" t="s">
        <v>331</v>
      </c>
      <c r="C30" s="97"/>
      <c r="D30" s="551"/>
      <c r="E30" s="524"/>
    </row>
    <row r="31" spans="1:5" s="493" customFormat="1" ht="12" customHeight="1" x14ac:dyDescent="0.2">
      <c r="A31" s="544" t="s">
        <v>64</v>
      </c>
      <c r="B31" s="546" t="s">
        <v>332</v>
      </c>
      <c r="C31" s="400"/>
      <c r="D31" s="563"/>
      <c r="E31" s="523"/>
    </row>
    <row r="32" spans="1:5" s="493" customFormat="1" ht="12" customHeight="1" thickBot="1" x14ac:dyDescent="0.25">
      <c r="A32" s="543" t="s">
        <v>65</v>
      </c>
      <c r="B32" s="529" t="s">
        <v>334</v>
      </c>
      <c r="C32" s="527"/>
      <c r="D32" s="564"/>
      <c r="E32" s="522"/>
    </row>
    <row r="33" spans="1:5" s="493" customFormat="1" ht="12" customHeight="1" thickBot="1" x14ac:dyDescent="0.25">
      <c r="A33" s="530" t="s">
        <v>11</v>
      </c>
      <c r="B33" s="340" t="s">
        <v>459</v>
      </c>
      <c r="C33" s="41"/>
      <c r="D33" s="562"/>
      <c r="E33" s="536"/>
    </row>
    <row r="34" spans="1:5" s="493" customFormat="1" ht="12" customHeight="1" thickBot="1" x14ac:dyDescent="0.25">
      <c r="A34" s="530" t="s">
        <v>12</v>
      </c>
      <c r="B34" s="340" t="s">
        <v>547</v>
      </c>
      <c r="C34" s="41"/>
      <c r="D34" s="562"/>
      <c r="E34" s="536"/>
    </row>
    <row r="35" spans="1:5" s="493" customFormat="1" ht="12" customHeight="1" thickBot="1" x14ac:dyDescent="0.25">
      <c r="A35" s="467" t="s">
        <v>13</v>
      </c>
      <c r="B35" s="340" t="s">
        <v>548</v>
      </c>
      <c r="C35" s="399">
        <f>+C8+C19+C24+C25+C29+C33+C34</f>
        <v>0</v>
      </c>
      <c r="D35" s="558">
        <f>+D8+D19+D24+D25+D29+D33+D34</f>
        <v>0</v>
      </c>
      <c r="E35" s="537">
        <f>+E8+E19+E24+E25+E29+E33+E34</f>
        <v>0</v>
      </c>
    </row>
    <row r="36" spans="1:5" s="520" customFormat="1" ht="12" customHeight="1" thickBot="1" x14ac:dyDescent="0.25">
      <c r="A36" s="532" t="s">
        <v>14</v>
      </c>
      <c r="B36" s="340" t="s">
        <v>549</v>
      </c>
      <c r="C36" s="399">
        <f>+C37+C38+C39</f>
        <v>0</v>
      </c>
      <c r="D36" s="558">
        <f>+D37+D38+D39</f>
        <v>0</v>
      </c>
      <c r="E36" s="537">
        <f>+E37+E38+E39</f>
        <v>0</v>
      </c>
    </row>
    <row r="37" spans="1:5" s="520" customFormat="1" ht="15" customHeight="1" x14ac:dyDescent="0.2">
      <c r="A37" s="544" t="s">
        <v>550</v>
      </c>
      <c r="B37" s="545" t="s">
        <v>163</v>
      </c>
      <c r="C37" s="97"/>
      <c r="D37" s="551"/>
      <c r="E37" s="524"/>
    </row>
    <row r="38" spans="1:5" s="520" customFormat="1" ht="15" customHeight="1" x14ac:dyDescent="0.2">
      <c r="A38" s="544" t="s">
        <v>551</v>
      </c>
      <c r="B38" s="546" t="s">
        <v>2</v>
      </c>
      <c r="C38" s="400"/>
      <c r="D38" s="563"/>
      <c r="E38" s="523"/>
    </row>
    <row r="39" spans="1:5" ht="13.5" thickBot="1" x14ac:dyDescent="0.25">
      <c r="A39" s="543" t="s">
        <v>552</v>
      </c>
      <c r="B39" s="529" t="s">
        <v>553</v>
      </c>
      <c r="C39" s="527"/>
      <c r="D39" s="564"/>
      <c r="E39" s="522"/>
    </row>
    <row r="40" spans="1:5" s="519" customFormat="1" ht="16.5" customHeight="1" thickBot="1" x14ac:dyDescent="0.25">
      <c r="A40" s="532" t="s">
        <v>15</v>
      </c>
      <c r="B40" s="533" t="s">
        <v>554</v>
      </c>
      <c r="C40" s="103">
        <f>+C35+C36</f>
        <v>0</v>
      </c>
      <c r="D40" s="565">
        <f>+D35+D36</f>
        <v>0</v>
      </c>
      <c r="E40" s="538">
        <f>+E35+E36</f>
        <v>0</v>
      </c>
    </row>
    <row r="41" spans="1:5" s="295" customFormat="1" ht="12" customHeight="1" x14ac:dyDescent="0.2">
      <c r="A41" s="475"/>
      <c r="B41" s="476"/>
      <c r="C41" s="491"/>
      <c r="D41" s="491"/>
      <c r="E41" s="491"/>
    </row>
    <row r="42" spans="1:5" ht="12" customHeight="1" thickBot="1" x14ac:dyDescent="0.25">
      <c r="A42" s="477"/>
      <c r="B42" s="478"/>
      <c r="C42" s="492"/>
      <c r="D42" s="492"/>
      <c r="E42" s="492"/>
    </row>
    <row r="43" spans="1:5" ht="12" customHeight="1" thickBot="1" x14ac:dyDescent="0.25">
      <c r="A43" s="1010" t="s">
        <v>42</v>
      </c>
      <c r="B43" s="1011"/>
      <c r="C43" s="1011"/>
      <c r="D43" s="1011"/>
      <c r="E43" s="1012"/>
    </row>
    <row r="44" spans="1:5" ht="12" customHeight="1" thickBot="1" x14ac:dyDescent="0.25">
      <c r="A44" s="530" t="s">
        <v>6</v>
      </c>
      <c r="B44" s="340" t="s">
        <v>555</v>
      </c>
      <c r="C44" s="399">
        <f>SUM(C45:C49)</f>
        <v>0</v>
      </c>
      <c r="D44" s="399">
        <f>SUM(D45:D49)</f>
        <v>0</v>
      </c>
      <c r="E44" s="537">
        <f>SUM(E45:E49)</f>
        <v>0</v>
      </c>
    </row>
    <row r="45" spans="1:5" ht="12" customHeight="1" x14ac:dyDescent="0.2">
      <c r="A45" s="543" t="s">
        <v>70</v>
      </c>
      <c r="B45" s="321" t="s">
        <v>36</v>
      </c>
      <c r="C45" s="97"/>
      <c r="D45" s="97"/>
      <c r="E45" s="524"/>
    </row>
    <row r="46" spans="1:5" ht="12" customHeight="1" x14ac:dyDescent="0.2">
      <c r="A46" s="543" t="s">
        <v>71</v>
      </c>
      <c r="B46" s="320" t="s">
        <v>131</v>
      </c>
      <c r="C46" s="393"/>
      <c r="D46" s="393"/>
      <c r="E46" s="548"/>
    </row>
    <row r="47" spans="1:5" ht="12" customHeight="1" x14ac:dyDescent="0.2">
      <c r="A47" s="543" t="s">
        <v>72</v>
      </c>
      <c r="B47" s="320" t="s">
        <v>98</v>
      </c>
      <c r="C47" s="393"/>
      <c r="D47" s="393"/>
      <c r="E47" s="548"/>
    </row>
    <row r="48" spans="1:5" s="295" customFormat="1" ht="12" customHeight="1" x14ac:dyDescent="0.2">
      <c r="A48" s="543" t="s">
        <v>73</v>
      </c>
      <c r="B48" s="320" t="s">
        <v>132</v>
      </c>
      <c r="C48" s="393"/>
      <c r="D48" s="393"/>
      <c r="E48" s="548"/>
    </row>
    <row r="49" spans="1:5" ht="12" customHeight="1" thickBot="1" x14ac:dyDescent="0.25">
      <c r="A49" s="543" t="s">
        <v>105</v>
      </c>
      <c r="B49" s="320" t="s">
        <v>133</v>
      </c>
      <c r="C49" s="393"/>
      <c r="D49" s="393"/>
      <c r="E49" s="548"/>
    </row>
    <row r="50" spans="1:5" ht="12" customHeight="1" thickBot="1" x14ac:dyDescent="0.25">
      <c r="A50" s="530" t="s">
        <v>7</v>
      </c>
      <c r="B50" s="340" t="s">
        <v>556</v>
      </c>
      <c r="C50" s="399">
        <f>SUM(C51:C53)</f>
        <v>0</v>
      </c>
      <c r="D50" s="399">
        <f>SUM(D51:D53)</f>
        <v>0</v>
      </c>
      <c r="E50" s="537">
        <f>SUM(E51:E53)</f>
        <v>0</v>
      </c>
    </row>
    <row r="51" spans="1:5" ht="12" customHeight="1" x14ac:dyDescent="0.2">
      <c r="A51" s="543" t="s">
        <v>76</v>
      </c>
      <c r="B51" s="321" t="s">
        <v>153</v>
      </c>
      <c r="C51" s="97"/>
      <c r="D51" s="97"/>
      <c r="E51" s="524"/>
    </row>
    <row r="52" spans="1:5" ht="12" customHeight="1" x14ac:dyDescent="0.2">
      <c r="A52" s="543" t="s">
        <v>77</v>
      </c>
      <c r="B52" s="320" t="s">
        <v>135</v>
      </c>
      <c r="C52" s="393"/>
      <c r="D52" s="393"/>
      <c r="E52" s="548"/>
    </row>
    <row r="53" spans="1:5" ht="15" customHeight="1" x14ac:dyDescent="0.2">
      <c r="A53" s="543" t="s">
        <v>78</v>
      </c>
      <c r="B53" s="320" t="s">
        <v>43</v>
      </c>
      <c r="C53" s="393"/>
      <c r="D53" s="393"/>
      <c r="E53" s="548"/>
    </row>
    <row r="54" spans="1:5" ht="13.5" thickBot="1" x14ac:dyDescent="0.25">
      <c r="A54" s="543" t="s">
        <v>79</v>
      </c>
      <c r="B54" s="320" t="s">
        <v>656</v>
      </c>
      <c r="C54" s="393"/>
      <c r="D54" s="393"/>
      <c r="E54" s="548"/>
    </row>
    <row r="55" spans="1:5" ht="15" customHeight="1" thickBot="1" x14ac:dyDescent="0.25">
      <c r="A55" s="530" t="s">
        <v>8</v>
      </c>
      <c r="B55" s="534" t="s">
        <v>557</v>
      </c>
      <c r="C55" s="103">
        <f>+C44+C50</f>
        <v>0</v>
      </c>
      <c r="D55" s="103">
        <f>+D44+D50</f>
        <v>0</v>
      </c>
      <c r="E55" s="538">
        <f>+E44+E50</f>
        <v>0</v>
      </c>
    </row>
    <row r="56" spans="1:5" ht="13.5" thickBot="1" x14ac:dyDescent="0.25">
      <c r="C56" s="539"/>
      <c r="D56" s="539"/>
      <c r="E56" s="539"/>
    </row>
    <row r="57" spans="1:5" ht="13.5" thickBot="1" x14ac:dyDescent="0.25">
      <c r="A57" s="624" t="s">
        <v>706</v>
      </c>
      <c r="B57" s="625"/>
      <c r="C57" s="107"/>
      <c r="D57" s="107"/>
      <c r="E57" s="528"/>
    </row>
    <row r="58" spans="1:5" ht="13.5" thickBot="1" x14ac:dyDescent="0.25">
      <c r="A58" s="626" t="s">
        <v>705</v>
      </c>
      <c r="B58" s="627"/>
      <c r="C58" s="107"/>
      <c r="D58" s="107"/>
      <c r="E58" s="528"/>
    </row>
  </sheetData>
  <sheetProtection formatCells="0"/>
  <mergeCells count="4">
    <mergeCell ref="B2:D2"/>
    <mergeCell ref="B3:D3"/>
    <mergeCell ref="A7:E7"/>
    <mergeCell ref="A43:E43"/>
  </mergeCells>
  <phoneticPr fontId="27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8"/>
  <sheetViews>
    <sheetView zoomScaleNormal="100" zoomScaleSheetLayoutView="145" workbookViewId="0">
      <selection activeCell="B3" sqref="B3:D3"/>
    </sheetView>
  </sheetViews>
  <sheetFormatPr defaultColWidth="9.33203125" defaultRowHeight="12.75" x14ac:dyDescent="0.2"/>
  <cols>
    <col min="1" max="1" width="18.6640625" style="535" customWidth="1"/>
    <col min="2" max="2" width="62" style="32" customWidth="1"/>
    <col min="3" max="5" width="15.83203125" style="32" customWidth="1"/>
    <col min="6" max="16384" width="9.33203125" style="32"/>
  </cols>
  <sheetData>
    <row r="1" spans="1:5" s="470" customFormat="1" ht="21" customHeight="1" thickBot="1" x14ac:dyDescent="0.25">
      <c r="A1" s="469"/>
      <c r="B1" s="471"/>
      <c r="C1" s="516"/>
      <c r="D1" s="516"/>
      <c r="E1" s="607" t="s">
        <v>936</v>
      </c>
    </row>
    <row r="2" spans="1:5" s="517" customFormat="1" ht="25.5" customHeight="1" x14ac:dyDescent="0.2">
      <c r="A2" s="497" t="s">
        <v>145</v>
      </c>
      <c r="B2" s="1016" t="s">
        <v>711</v>
      </c>
      <c r="C2" s="1017"/>
      <c r="D2" s="1018"/>
      <c r="E2" s="540" t="s">
        <v>49</v>
      </c>
    </row>
    <row r="3" spans="1:5" s="517" customFormat="1" ht="24.75" thickBot="1" x14ac:dyDescent="0.25">
      <c r="A3" s="515" t="s">
        <v>144</v>
      </c>
      <c r="B3" s="1019" t="s">
        <v>855</v>
      </c>
      <c r="C3" s="1022"/>
      <c r="D3" s="1023"/>
      <c r="E3" s="541" t="s">
        <v>48</v>
      </c>
    </row>
    <row r="4" spans="1:5" s="518" customFormat="1" ht="15.95" customHeight="1" thickBot="1" x14ac:dyDescent="0.3">
      <c r="A4" s="472"/>
      <c r="B4" s="472"/>
      <c r="C4" s="473"/>
      <c r="D4" s="473"/>
      <c r="E4" s="473" t="s">
        <v>723</v>
      </c>
    </row>
    <row r="5" spans="1:5" ht="24.75" thickBot="1" x14ac:dyDescent="0.25">
      <c r="A5" s="305" t="s">
        <v>146</v>
      </c>
      <c r="B5" s="306" t="s">
        <v>704</v>
      </c>
      <c r="C5" s="91" t="s">
        <v>176</v>
      </c>
      <c r="D5" s="91" t="s">
        <v>181</v>
      </c>
      <c r="E5" s="474" t="s">
        <v>182</v>
      </c>
    </row>
    <row r="6" spans="1:5" s="519" customFormat="1" ht="12.95" customHeight="1" thickBot="1" x14ac:dyDescent="0.25">
      <c r="A6" s="467" t="s">
        <v>399</v>
      </c>
      <c r="B6" s="468" t="s">
        <v>400</v>
      </c>
      <c r="C6" s="468" t="s">
        <v>401</v>
      </c>
      <c r="D6" s="106" t="s">
        <v>402</v>
      </c>
      <c r="E6" s="104" t="s">
        <v>403</v>
      </c>
    </row>
    <row r="7" spans="1:5" s="519" customFormat="1" ht="15.95" customHeight="1" thickBot="1" x14ac:dyDescent="0.25">
      <c r="A7" s="1010" t="s">
        <v>41</v>
      </c>
      <c r="B7" s="1011"/>
      <c r="C7" s="1011"/>
      <c r="D7" s="1011"/>
      <c r="E7" s="1012"/>
    </row>
    <row r="8" spans="1:5" s="493" customFormat="1" ht="12" customHeight="1" thickBot="1" x14ac:dyDescent="0.25">
      <c r="A8" s="467" t="s">
        <v>6</v>
      </c>
      <c r="B8" s="531" t="s">
        <v>538</v>
      </c>
      <c r="C8" s="399">
        <f>SUM(C9:C18)</f>
        <v>0</v>
      </c>
      <c r="D8" s="558">
        <f>SUM(D9:D18)</f>
        <v>0</v>
      </c>
      <c r="E8" s="537">
        <f>SUM(E9:E18)</f>
        <v>0</v>
      </c>
    </row>
    <row r="9" spans="1:5" s="493" customFormat="1" ht="12" customHeight="1" x14ac:dyDescent="0.2">
      <c r="A9" s="542" t="s">
        <v>70</v>
      </c>
      <c r="B9" s="322" t="s">
        <v>318</v>
      </c>
      <c r="C9" s="100"/>
      <c r="D9" s="559"/>
      <c r="E9" s="526"/>
    </row>
    <row r="10" spans="1:5" s="493" customFormat="1" ht="12" customHeight="1" x14ac:dyDescent="0.2">
      <c r="A10" s="543" t="s">
        <v>71</v>
      </c>
      <c r="B10" s="320" t="s">
        <v>319</v>
      </c>
      <c r="C10" s="396"/>
      <c r="D10" s="560"/>
      <c r="E10" s="109"/>
    </row>
    <row r="11" spans="1:5" s="493" customFormat="1" ht="12" customHeight="1" x14ac:dyDescent="0.2">
      <c r="A11" s="543" t="s">
        <v>72</v>
      </c>
      <c r="B11" s="320" t="s">
        <v>320</v>
      </c>
      <c r="C11" s="396"/>
      <c r="D11" s="560"/>
      <c r="E11" s="109"/>
    </row>
    <row r="12" spans="1:5" s="493" customFormat="1" ht="12" customHeight="1" x14ac:dyDescent="0.2">
      <c r="A12" s="543" t="s">
        <v>73</v>
      </c>
      <c r="B12" s="320" t="s">
        <v>321</v>
      </c>
      <c r="C12" s="396"/>
      <c r="D12" s="560"/>
      <c r="E12" s="109"/>
    </row>
    <row r="13" spans="1:5" s="493" customFormat="1" ht="12" customHeight="1" x14ac:dyDescent="0.2">
      <c r="A13" s="543" t="s">
        <v>105</v>
      </c>
      <c r="B13" s="320" t="s">
        <v>322</v>
      </c>
      <c r="C13" s="396"/>
      <c r="D13" s="560"/>
      <c r="E13" s="109"/>
    </row>
    <row r="14" spans="1:5" s="493" customFormat="1" ht="12" customHeight="1" x14ac:dyDescent="0.2">
      <c r="A14" s="543" t="s">
        <v>74</v>
      </c>
      <c r="B14" s="320" t="s">
        <v>539</v>
      </c>
      <c r="C14" s="396"/>
      <c r="D14" s="560"/>
      <c r="E14" s="109"/>
    </row>
    <row r="15" spans="1:5" s="520" customFormat="1" ht="12" customHeight="1" x14ac:dyDescent="0.2">
      <c r="A15" s="543" t="s">
        <v>75</v>
      </c>
      <c r="B15" s="319" t="s">
        <v>540</v>
      </c>
      <c r="C15" s="396"/>
      <c r="D15" s="560"/>
      <c r="E15" s="109"/>
    </row>
    <row r="16" spans="1:5" s="520" customFormat="1" ht="12" customHeight="1" x14ac:dyDescent="0.2">
      <c r="A16" s="543" t="s">
        <v>83</v>
      </c>
      <c r="B16" s="320" t="s">
        <v>325</v>
      </c>
      <c r="C16" s="101"/>
      <c r="D16" s="561"/>
      <c r="E16" s="525"/>
    </row>
    <row r="17" spans="1:5" s="493" customFormat="1" ht="12" customHeight="1" x14ac:dyDescent="0.2">
      <c r="A17" s="543" t="s">
        <v>84</v>
      </c>
      <c r="B17" s="320" t="s">
        <v>327</v>
      </c>
      <c r="C17" s="396"/>
      <c r="D17" s="560"/>
      <c r="E17" s="109"/>
    </row>
    <row r="18" spans="1:5" s="520" customFormat="1" ht="12" customHeight="1" thickBot="1" x14ac:dyDescent="0.25">
      <c r="A18" s="543" t="s">
        <v>85</v>
      </c>
      <c r="B18" s="319" t="s">
        <v>329</v>
      </c>
      <c r="C18" s="398"/>
      <c r="D18" s="110"/>
      <c r="E18" s="521"/>
    </row>
    <row r="19" spans="1:5" s="520" customFormat="1" ht="12" customHeight="1" thickBot="1" x14ac:dyDescent="0.25">
      <c r="A19" s="467" t="s">
        <v>7</v>
      </c>
      <c r="B19" s="531" t="s">
        <v>541</v>
      </c>
      <c r="C19" s="399">
        <f>SUM(C20:C22)</f>
        <v>0</v>
      </c>
      <c r="D19" s="558">
        <f>SUM(D20:D22)</f>
        <v>0</v>
      </c>
      <c r="E19" s="537">
        <f>SUM(E20:E22)</f>
        <v>0</v>
      </c>
    </row>
    <row r="20" spans="1:5" s="520" customFormat="1" ht="12" customHeight="1" x14ac:dyDescent="0.2">
      <c r="A20" s="543" t="s">
        <v>76</v>
      </c>
      <c r="B20" s="321" t="s">
        <v>300</v>
      </c>
      <c r="C20" s="396"/>
      <c r="D20" s="560"/>
      <c r="E20" s="109"/>
    </row>
    <row r="21" spans="1:5" s="520" customFormat="1" ht="12" customHeight="1" x14ac:dyDescent="0.2">
      <c r="A21" s="543" t="s">
        <v>77</v>
      </c>
      <c r="B21" s="320" t="s">
        <v>542</v>
      </c>
      <c r="C21" s="396"/>
      <c r="D21" s="560"/>
      <c r="E21" s="109"/>
    </row>
    <row r="22" spans="1:5" s="520" customFormat="1" ht="12" customHeight="1" x14ac:dyDescent="0.2">
      <c r="A22" s="543" t="s">
        <v>78</v>
      </c>
      <c r="B22" s="320" t="s">
        <v>543</v>
      </c>
      <c r="C22" s="396"/>
      <c r="D22" s="560"/>
      <c r="E22" s="109"/>
    </row>
    <row r="23" spans="1:5" s="493" customFormat="1" ht="12" customHeight="1" thickBot="1" x14ac:dyDescent="0.25">
      <c r="A23" s="543" t="s">
        <v>79</v>
      </c>
      <c r="B23" s="320" t="s">
        <v>654</v>
      </c>
      <c r="C23" s="396"/>
      <c r="D23" s="560"/>
      <c r="E23" s="109"/>
    </row>
    <row r="24" spans="1:5" s="493" customFormat="1" ht="12" customHeight="1" thickBot="1" x14ac:dyDescent="0.25">
      <c r="A24" s="530" t="s">
        <v>8</v>
      </c>
      <c r="B24" s="340" t="s">
        <v>122</v>
      </c>
      <c r="C24" s="41"/>
      <c r="D24" s="562"/>
      <c r="E24" s="536"/>
    </row>
    <row r="25" spans="1:5" s="493" customFormat="1" ht="12" customHeight="1" thickBot="1" x14ac:dyDescent="0.25">
      <c r="A25" s="530" t="s">
        <v>9</v>
      </c>
      <c r="B25" s="340" t="s">
        <v>544</v>
      </c>
      <c r="C25" s="399">
        <f>+C26+C27</f>
        <v>0</v>
      </c>
      <c r="D25" s="558">
        <f>+D26+D27</f>
        <v>0</v>
      </c>
      <c r="E25" s="537">
        <f>+E26+E27</f>
        <v>0</v>
      </c>
    </row>
    <row r="26" spans="1:5" s="493" customFormat="1" ht="12" customHeight="1" x14ac:dyDescent="0.2">
      <c r="A26" s="544" t="s">
        <v>313</v>
      </c>
      <c r="B26" s="545" t="s">
        <v>542</v>
      </c>
      <c r="C26" s="97"/>
      <c r="D26" s="551"/>
      <c r="E26" s="524"/>
    </row>
    <row r="27" spans="1:5" s="493" customFormat="1" ht="12" customHeight="1" x14ac:dyDescent="0.2">
      <c r="A27" s="544" t="s">
        <v>314</v>
      </c>
      <c r="B27" s="546" t="s">
        <v>545</v>
      </c>
      <c r="C27" s="400"/>
      <c r="D27" s="563"/>
      <c r="E27" s="523"/>
    </row>
    <row r="28" spans="1:5" s="493" customFormat="1" ht="12" customHeight="1" thickBot="1" x14ac:dyDescent="0.25">
      <c r="A28" s="543" t="s">
        <v>315</v>
      </c>
      <c r="B28" s="547" t="s">
        <v>655</v>
      </c>
      <c r="C28" s="527"/>
      <c r="D28" s="564"/>
      <c r="E28" s="522"/>
    </row>
    <row r="29" spans="1:5" s="493" customFormat="1" ht="12" customHeight="1" thickBot="1" x14ac:dyDescent="0.25">
      <c r="A29" s="530" t="s">
        <v>10</v>
      </c>
      <c r="B29" s="340" t="s">
        <v>546</v>
      </c>
      <c r="C29" s="399">
        <f>+C30+C31+C32</f>
        <v>0</v>
      </c>
      <c r="D29" s="558">
        <f>+D30+D31+D32</f>
        <v>0</v>
      </c>
      <c r="E29" s="537">
        <f>+E30+E31+E32</f>
        <v>0</v>
      </c>
    </row>
    <row r="30" spans="1:5" s="493" customFormat="1" ht="12" customHeight="1" x14ac:dyDescent="0.2">
      <c r="A30" s="544" t="s">
        <v>63</v>
      </c>
      <c r="B30" s="545" t="s">
        <v>331</v>
      </c>
      <c r="C30" s="97"/>
      <c r="D30" s="551"/>
      <c r="E30" s="524"/>
    </row>
    <row r="31" spans="1:5" s="493" customFormat="1" ht="12" customHeight="1" x14ac:dyDescent="0.2">
      <c r="A31" s="544" t="s">
        <v>64</v>
      </c>
      <c r="B31" s="546" t="s">
        <v>332</v>
      </c>
      <c r="C31" s="400"/>
      <c r="D31" s="563"/>
      <c r="E31" s="523"/>
    </row>
    <row r="32" spans="1:5" s="493" customFormat="1" ht="12" customHeight="1" thickBot="1" x14ac:dyDescent="0.25">
      <c r="A32" s="543" t="s">
        <v>65</v>
      </c>
      <c r="B32" s="529" t="s">
        <v>334</v>
      </c>
      <c r="C32" s="527"/>
      <c r="D32" s="564"/>
      <c r="E32" s="522"/>
    </row>
    <row r="33" spans="1:5" s="493" customFormat="1" ht="12" customHeight="1" thickBot="1" x14ac:dyDescent="0.25">
      <c r="A33" s="530" t="s">
        <v>11</v>
      </c>
      <c r="B33" s="340" t="s">
        <v>459</v>
      </c>
      <c r="C33" s="41"/>
      <c r="D33" s="562"/>
      <c r="E33" s="536"/>
    </row>
    <row r="34" spans="1:5" s="493" customFormat="1" ht="12" customHeight="1" thickBot="1" x14ac:dyDescent="0.25">
      <c r="A34" s="530" t="s">
        <v>12</v>
      </c>
      <c r="B34" s="340" t="s">
        <v>547</v>
      </c>
      <c r="C34" s="41"/>
      <c r="D34" s="562"/>
      <c r="E34" s="536"/>
    </row>
    <row r="35" spans="1:5" s="493" customFormat="1" ht="12" customHeight="1" thickBot="1" x14ac:dyDescent="0.25">
      <c r="A35" s="467" t="s">
        <v>13</v>
      </c>
      <c r="B35" s="340" t="s">
        <v>548</v>
      </c>
      <c r="C35" s="399">
        <f>+C8+C19+C24+C25+C29+C33+C34</f>
        <v>0</v>
      </c>
      <c r="D35" s="558">
        <f>+D8+D19+D24+D25+D29+D33+D34</f>
        <v>0</v>
      </c>
      <c r="E35" s="537">
        <f>+E8+E19+E24+E25+E29+E33+E34</f>
        <v>0</v>
      </c>
    </row>
    <row r="36" spans="1:5" s="520" customFormat="1" ht="12" customHeight="1" thickBot="1" x14ac:dyDescent="0.25">
      <c r="A36" s="532" t="s">
        <v>14</v>
      </c>
      <c r="B36" s="340" t="s">
        <v>549</v>
      </c>
      <c r="C36" s="399">
        <f>+C37+C38+C39</f>
        <v>0</v>
      </c>
      <c r="D36" s="558">
        <f>+D37+D38+D39</f>
        <v>0</v>
      </c>
      <c r="E36" s="537">
        <f>+E37+E38+E39</f>
        <v>0</v>
      </c>
    </row>
    <row r="37" spans="1:5" s="520" customFormat="1" ht="15" customHeight="1" x14ac:dyDescent="0.2">
      <c r="A37" s="544" t="s">
        <v>550</v>
      </c>
      <c r="B37" s="545" t="s">
        <v>163</v>
      </c>
      <c r="C37" s="97"/>
      <c r="D37" s="551"/>
      <c r="E37" s="524"/>
    </row>
    <row r="38" spans="1:5" s="520" customFormat="1" ht="15" customHeight="1" x14ac:dyDescent="0.2">
      <c r="A38" s="544" t="s">
        <v>551</v>
      </c>
      <c r="B38" s="546" t="s">
        <v>2</v>
      </c>
      <c r="C38" s="400"/>
      <c r="D38" s="563"/>
      <c r="E38" s="523"/>
    </row>
    <row r="39" spans="1:5" ht="13.5" thickBot="1" x14ac:dyDescent="0.25">
      <c r="A39" s="543" t="s">
        <v>552</v>
      </c>
      <c r="B39" s="529" t="s">
        <v>553</v>
      </c>
      <c r="C39" s="527"/>
      <c r="D39" s="564"/>
      <c r="E39" s="522"/>
    </row>
    <row r="40" spans="1:5" s="519" customFormat="1" ht="16.5" customHeight="1" thickBot="1" x14ac:dyDescent="0.25">
      <c r="A40" s="532" t="s">
        <v>15</v>
      </c>
      <c r="B40" s="533" t="s">
        <v>554</v>
      </c>
      <c r="C40" s="103">
        <f>+C35+C36</f>
        <v>0</v>
      </c>
      <c r="D40" s="565">
        <f>+D35+D36</f>
        <v>0</v>
      </c>
      <c r="E40" s="538">
        <f>+E35+E36</f>
        <v>0</v>
      </c>
    </row>
    <row r="41" spans="1:5" s="295" customFormat="1" ht="12" customHeight="1" x14ac:dyDescent="0.2">
      <c r="A41" s="475"/>
      <c r="B41" s="476"/>
      <c r="C41" s="491"/>
      <c r="D41" s="491"/>
      <c r="E41" s="491"/>
    </row>
    <row r="42" spans="1:5" ht="12" customHeight="1" thickBot="1" x14ac:dyDescent="0.25">
      <c r="A42" s="477"/>
      <c r="B42" s="478"/>
      <c r="C42" s="492"/>
      <c r="D42" s="492"/>
      <c r="E42" s="492"/>
    </row>
    <row r="43" spans="1:5" ht="12" customHeight="1" thickBot="1" x14ac:dyDescent="0.25">
      <c r="A43" s="1010" t="s">
        <v>42</v>
      </c>
      <c r="B43" s="1011"/>
      <c r="C43" s="1011"/>
      <c r="D43" s="1011"/>
      <c r="E43" s="1012"/>
    </row>
    <row r="44" spans="1:5" ht="12" customHeight="1" thickBot="1" x14ac:dyDescent="0.25">
      <c r="A44" s="530" t="s">
        <v>6</v>
      </c>
      <c r="B44" s="340" t="s">
        <v>555</v>
      </c>
      <c r="C44" s="399">
        <f>SUM(C45:C49)</f>
        <v>0</v>
      </c>
      <c r="D44" s="399">
        <f>SUM(D45:D49)</f>
        <v>0</v>
      </c>
      <c r="E44" s="537">
        <f>SUM(E45:E49)</f>
        <v>0</v>
      </c>
    </row>
    <row r="45" spans="1:5" ht="12" customHeight="1" x14ac:dyDescent="0.2">
      <c r="A45" s="543" t="s">
        <v>70</v>
      </c>
      <c r="B45" s="321" t="s">
        <v>36</v>
      </c>
      <c r="C45" s="97"/>
      <c r="D45" s="97"/>
      <c r="E45" s="524"/>
    </row>
    <row r="46" spans="1:5" ht="12" customHeight="1" x14ac:dyDescent="0.2">
      <c r="A46" s="543" t="s">
        <v>71</v>
      </c>
      <c r="B46" s="320" t="s">
        <v>131</v>
      </c>
      <c r="C46" s="393"/>
      <c r="D46" s="393"/>
      <c r="E46" s="548"/>
    </row>
    <row r="47" spans="1:5" ht="12" customHeight="1" x14ac:dyDescent="0.2">
      <c r="A47" s="543" t="s">
        <v>72</v>
      </c>
      <c r="B47" s="320" t="s">
        <v>98</v>
      </c>
      <c r="C47" s="393"/>
      <c r="D47" s="393"/>
      <c r="E47" s="548"/>
    </row>
    <row r="48" spans="1:5" s="295" customFormat="1" ht="12" customHeight="1" x14ac:dyDescent="0.2">
      <c r="A48" s="543" t="s">
        <v>73</v>
      </c>
      <c r="B48" s="320" t="s">
        <v>132</v>
      </c>
      <c r="C48" s="393"/>
      <c r="D48" s="393"/>
      <c r="E48" s="548"/>
    </row>
    <row r="49" spans="1:5" ht="12" customHeight="1" thickBot="1" x14ac:dyDescent="0.25">
      <c r="A49" s="543" t="s">
        <v>105</v>
      </c>
      <c r="B49" s="320" t="s">
        <v>133</v>
      </c>
      <c r="C49" s="393"/>
      <c r="D49" s="393"/>
      <c r="E49" s="548"/>
    </row>
    <row r="50" spans="1:5" ht="12" customHeight="1" thickBot="1" x14ac:dyDescent="0.25">
      <c r="A50" s="530" t="s">
        <v>7</v>
      </c>
      <c r="B50" s="340" t="s">
        <v>556</v>
      </c>
      <c r="C50" s="399">
        <f>SUM(C51:C53)</f>
        <v>0</v>
      </c>
      <c r="D50" s="399">
        <f>SUM(D51:D53)</f>
        <v>0</v>
      </c>
      <c r="E50" s="537">
        <f>SUM(E51:E53)</f>
        <v>0</v>
      </c>
    </row>
    <row r="51" spans="1:5" ht="12" customHeight="1" x14ac:dyDescent="0.2">
      <c r="A51" s="543" t="s">
        <v>76</v>
      </c>
      <c r="B51" s="321" t="s">
        <v>153</v>
      </c>
      <c r="C51" s="97"/>
      <c r="D51" s="97"/>
      <c r="E51" s="524"/>
    </row>
    <row r="52" spans="1:5" ht="12" customHeight="1" x14ac:dyDescent="0.2">
      <c r="A52" s="543" t="s">
        <v>77</v>
      </c>
      <c r="B52" s="320" t="s">
        <v>135</v>
      </c>
      <c r="C52" s="393"/>
      <c r="D52" s="393"/>
      <c r="E52" s="548"/>
    </row>
    <row r="53" spans="1:5" ht="15" customHeight="1" x14ac:dyDescent="0.2">
      <c r="A53" s="543" t="s">
        <v>78</v>
      </c>
      <c r="B53" s="320" t="s">
        <v>43</v>
      </c>
      <c r="C53" s="393"/>
      <c r="D53" s="393"/>
      <c r="E53" s="548"/>
    </row>
    <row r="54" spans="1:5" ht="13.5" thickBot="1" x14ac:dyDescent="0.25">
      <c r="A54" s="543" t="s">
        <v>79</v>
      </c>
      <c r="B54" s="320" t="s">
        <v>656</v>
      </c>
      <c r="C54" s="393"/>
      <c r="D54" s="393"/>
      <c r="E54" s="548"/>
    </row>
    <row r="55" spans="1:5" ht="15" customHeight="1" thickBot="1" x14ac:dyDescent="0.25">
      <c r="A55" s="530" t="s">
        <v>8</v>
      </c>
      <c r="B55" s="534" t="s">
        <v>557</v>
      </c>
      <c r="C55" s="103">
        <f>+C44+C50</f>
        <v>0</v>
      </c>
      <c r="D55" s="103">
        <f>+D44+D50</f>
        <v>0</v>
      </c>
      <c r="E55" s="538">
        <f>+E44+E50</f>
        <v>0</v>
      </c>
    </row>
    <row r="56" spans="1:5" ht="13.5" thickBot="1" x14ac:dyDescent="0.25">
      <c r="C56" s="539"/>
      <c r="D56" s="539"/>
      <c r="E56" s="539"/>
    </row>
    <row r="57" spans="1:5" ht="13.5" thickBot="1" x14ac:dyDescent="0.25">
      <c r="A57" s="624" t="s">
        <v>706</v>
      </c>
      <c r="B57" s="625"/>
      <c r="C57" s="107"/>
      <c r="D57" s="107"/>
      <c r="E57" s="528"/>
    </row>
    <row r="58" spans="1:5" ht="13.5" thickBot="1" x14ac:dyDescent="0.25">
      <c r="A58" s="626" t="s">
        <v>705</v>
      </c>
      <c r="B58" s="627"/>
      <c r="C58" s="107"/>
      <c r="D58" s="107"/>
      <c r="E58" s="528"/>
    </row>
  </sheetData>
  <sheetProtection formatCells="0"/>
  <mergeCells count="4">
    <mergeCell ref="B2:D2"/>
    <mergeCell ref="B3:D3"/>
    <mergeCell ref="A7:E7"/>
    <mergeCell ref="A43:E43"/>
  </mergeCells>
  <phoneticPr fontId="27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8"/>
  <sheetViews>
    <sheetView zoomScaleNormal="100" zoomScaleSheetLayoutView="145" workbookViewId="0">
      <selection activeCell="E3" sqref="E3"/>
    </sheetView>
  </sheetViews>
  <sheetFormatPr defaultColWidth="9.33203125" defaultRowHeight="12.75" x14ac:dyDescent="0.2"/>
  <cols>
    <col min="1" max="1" width="18.6640625" style="535" customWidth="1"/>
    <col min="2" max="2" width="62" style="32" customWidth="1"/>
    <col min="3" max="5" width="15.83203125" style="32" customWidth="1"/>
    <col min="6" max="16384" width="9.33203125" style="32"/>
  </cols>
  <sheetData>
    <row r="1" spans="1:5" s="470" customFormat="1" ht="21" customHeight="1" thickBot="1" x14ac:dyDescent="0.25">
      <c r="A1" s="469"/>
      <c r="B1" s="471"/>
      <c r="C1" s="516"/>
      <c r="D1" s="516"/>
      <c r="E1" s="607" t="s">
        <v>937</v>
      </c>
    </row>
    <row r="2" spans="1:5" s="517" customFormat="1" ht="25.5" customHeight="1" x14ac:dyDescent="0.2">
      <c r="A2" s="497" t="s">
        <v>145</v>
      </c>
      <c r="B2" s="1016" t="s">
        <v>813</v>
      </c>
      <c r="C2" s="1017"/>
      <c r="D2" s="1018"/>
      <c r="E2" s="540" t="s">
        <v>815</v>
      </c>
    </row>
    <row r="3" spans="1:5" s="517" customFormat="1" ht="24.75" thickBot="1" x14ac:dyDescent="0.25">
      <c r="A3" s="515" t="s">
        <v>144</v>
      </c>
      <c r="B3" s="1019" t="s">
        <v>851</v>
      </c>
      <c r="C3" s="1022"/>
      <c r="D3" s="1023"/>
      <c r="E3" s="541" t="s">
        <v>40</v>
      </c>
    </row>
    <row r="4" spans="1:5" s="518" customFormat="1" ht="15.95" customHeight="1" thickBot="1" x14ac:dyDescent="0.3">
      <c r="A4" s="472"/>
      <c r="B4" s="472"/>
      <c r="C4" s="473"/>
      <c r="D4" s="473"/>
      <c r="E4" s="473" t="s">
        <v>723</v>
      </c>
    </row>
    <row r="5" spans="1:5" ht="24.75" thickBot="1" x14ac:dyDescent="0.25">
      <c r="A5" s="772" t="s">
        <v>146</v>
      </c>
      <c r="B5" s="773" t="s">
        <v>704</v>
      </c>
      <c r="C5" s="91" t="s">
        <v>176</v>
      </c>
      <c r="D5" s="91" t="s">
        <v>181</v>
      </c>
      <c r="E5" s="474" t="s">
        <v>182</v>
      </c>
    </row>
    <row r="6" spans="1:5" s="519" customFormat="1" ht="12.95" customHeight="1" thickBot="1" x14ac:dyDescent="0.25">
      <c r="A6" s="467" t="s">
        <v>399</v>
      </c>
      <c r="B6" s="468" t="s">
        <v>400</v>
      </c>
      <c r="C6" s="468" t="s">
        <v>401</v>
      </c>
      <c r="D6" s="106" t="s">
        <v>402</v>
      </c>
      <c r="E6" s="104" t="s">
        <v>403</v>
      </c>
    </row>
    <row r="7" spans="1:5" s="519" customFormat="1" ht="15.95" customHeight="1" thickBot="1" x14ac:dyDescent="0.25">
      <c r="A7" s="1010" t="s">
        <v>41</v>
      </c>
      <c r="B7" s="1011"/>
      <c r="C7" s="1011"/>
      <c r="D7" s="1011"/>
      <c r="E7" s="1012"/>
    </row>
    <row r="8" spans="1:5" s="493" customFormat="1" ht="12" customHeight="1" thickBot="1" x14ac:dyDescent="0.25">
      <c r="A8" s="467" t="s">
        <v>6</v>
      </c>
      <c r="B8" s="531" t="s">
        <v>538</v>
      </c>
      <c r="C8" s="399">
        <f>SUM(C9:C18)</f>
        <v>0</v>
      </c>
      <c r="D8" s="558">
        <f>SUM(D9:D18)</f>
        <v>10000</v>
      </c>
      <c r="E8" s="558">
        <f>SUM(E9:E18)</f>
        <v>5121</v>
      </c>
    </row>
    <row r="9" spans="1:5" s="493" customFormat="1" ht="12" customHeight="1" x14ac:dyDescent="0.2">
      <c r="A9" s="542" t="s">
        <v>70</v>
      </c>
      <c r="B9" s="322" t="s">
        <v>318</v>
      </c>
      <c r="C9" s="100"/>
      <c r="D9" s="559"/>
      <c r="E9" s="636">
        <f>+'8.3.1. sz. mell. ÓVODA'!E9+'8.3.2. sz. mell.  ÓVODA'!E9+'8.3.3. sz. mell. ÓVODA'!E9</f>
        <v>0</v>
      </c>
    </row>
    <row r="10" spans="1:5" s="493" customFormat="1" ht="12" customHeight="1" x14ac:dyDescent="0.2">
      <c r="A10" s="543" t="s">
        <v>71</v>
      </c>
      <c r="B10" s="320" t="s">
        <v>319</v>
      </c>
      <c r="C10" s="396"/>
      <c r="D10" s="560"/>
      <c r="E10" s="638">
        <f>+'8.3.1. sz. mell. ÓVODA'!E10+'8.3.2. sz. mell.  ÓVODA'!E10+'8.3.3. sz. mell. ÓVODA'!E10</f>
        <v>0</v>
      </c>
    </row>
    <row r="11" spans="1:5" s="493" customFormat="1" ht="12" customHeight="1" x14ac:dyDescent="0.2">
      <c r="A11" s="543" t="s">
        <v>72</v>
      </c>
      <c r="B11" s="320" t="s">
        <v>320</v>
      </c>
      <c r="C11" s="396"/>
      <c r="D11" s="560"/>
      <c r="E11" s="638">
        <f>+'8.3.1. sz. mell. ÓVODA'!E11+'8.3.2. sz. mell.  ÓVODA'!E11+'8.3.3. sz. mell. ÓVODA'!E11</f>
        <v>0</v>
      </c>
    </row>
    <row r="12" spans="1:5" s="493" customFormat="1" ht="12" customHeight="1" x14ac:dyDescent="0.2">
      <c r="A12" s="543" t="s">
        <v>73</v>
      </c>
      <c r="B12" s="320" t="s">
        <v>321</v>
      </c>
      <c r="C12" s="396"/>
      <c r="D12" s="560"/>
      <c r="E12" s="639">
        <f>+'8.3.1. sz. mell. ÓVODA'!E12+'8.3.2. sz. mell.  ÓVODA'!E12+'8.3.3. sz. mell. ÓVODA'!E12</f>
        <v>0</v>
      </c>
    </row>
    <row r="13" spans="1:5" s="493" customFormat="1" ht="12" customHeight="1" x14ac:dyDescent="0.2">
      <c r="A13" s="543" t="s">
        <v>105</v>
      </c>
      <c r="B13" s="320" t="s">
        <v>322</v>
      </c>
      <c r="C13" s="396"/>
      <c r="D13" s="560"/>
      <c r="E13" s="638">
        <f>+'8.3.1. sz. mell. ÓVODA'!E13+'8.3.2. sz. mell.  ÓVODA'!E13+'8.3.3. sz. mell. ÓVODA'!E13</f>
        <v>0</v>
      </c>
    </row>
    <row r="14" spans="1:5" s="493" customFormat="1" ht="12" customHeight="1" x14ac:dyDescent="0.2">
      <c r="A14" s="543" t="s">
        <v>74</v>
      </c>
      <c r="B14" s="320" t="s">
        <v>539</v>
      </c>
      <c r="C14" s="396"/>
      <c r="D14" s="560"/>
      <c r="E14" s="638">
        <f>+'8.3.1. sz. mell. ÓVODA'!E14+'8.3.2. sz. mell.  ÓVODA'!E14+'8.3.3. sz. mell. ÓVODA'!E14</f>
        <v>0</v>
      </c>
    </row>
    <row r="15" spans="1:5" s="520" customFormat="1" ht="12" customHeight="1" x14ac:dyDescent="0.2">
      <c r="A15" s="543" t="s">
        <v>75</v>
      </c>
      <c r="B15" s="319" t="s">
        <v>540</v>
      </c>
      <c r="C15" s="396"/>
      <c r="D15" s="560"/>
      <c r="E15" s="639">
        <f>+'8.3.1. sz. mell. ÓVODA'!E15+'8.3.2. sz. mell.  ÓVODA'!E15+'8.3.3. sz. mell. ÓVODA'!E15</f>
        <v>0</v>
      </c>
    </row>
    <row r="16" spans="1:5" s="520" customFormat="1" ht="12" customHeight="1" x14ac:dyDescent="0.2">
      <c r="A16" s="543" t="s">
        <v>83</v>
      </c>
      <c r="B16" s="320" t="s">
        <v>325</v>
      </c>
      <c r="C16" s="101"/>
      <c r="D16" s="561"/>
      <c r="E16" s="638">
        <f>+'8.4.1. sz. mell. CSSK'!E16</f>
        <v>0</v>
      </c>
    </row>
    <row r="17" spans="1:5" s="493" customFormat="1" ht="12" customHeight="1" x14ac:dyDescent="0.2">
      <c r="A17" s="543" t="s">
        <v>84</v>
      </c>
      <c r="B17" s="320" t="s">
        <v>327</v>
      </c>
      <c r="C17" s="396"/>
      <c r="D17" s="560"/>
      <c r="E17" s="638">
        <f>+'8.3.1. sz. mell. ÓVODA'!E17+'8.3.2. sz. mell.  ÓVODA'!E17+'8.3.3. sz. mell. ÓVODA'!E17</f>
        <v>0</v>
      </c>
    </row>
    <row r="18" spans="1:5" s="520" customFormat="1" ht="12" customHeight="1" thickBot="1" x14ac:dyDescent="0.25">
      <c r="A18" s="787" t="s">
        <v>85</v>
      </c>
      <c r="B18" s="860" t="s">
        <v>329</v>
      </c>
      <c r="C18" s="102"/>
      <c r="D18" s="932">
        <f>+'8.4.1. sz. mell. CSSK'!D18</f>
        <v>10000</v>
      </c>
      <c r="E18" s="933">
        <f>+'8.4.1. sz. mell. CSSK'!E18</f>
        <v>5121</v>
      </c>
    </row>
    <row r="19" spans="1:5" s="520" customFormat="1" ht="12" customHeight="1" thickBot="1" x14ac:dyDescent="0.25">
      <c r="A19" s="467" t="s">
        <v>7</v>
      </c>
      <c r="B19" s="531" t="s">
        <v>541</v>
      </c>
      <c r="C19" s="399">
        <f>SUM(C20:C22)</f>
        <v>0</v>
      </c>
      <c r="D19" s="558">
        <f>SUM(D20:D22)</f>
        <v>0</v>
      </c>
      <c r="E19" s="537">
        <f>+'8.3.1. sz. mell. ÓVODA'!E19+'8.3.2. sz. mell.  ÓVODA'!E19+'8.3.3. sz. mell. ÓVODA'!E19</f>
        <v>0</v>
      </c>
    </row>
    <row r="20" spans="1:5" s="520" customFormat="1" ht="12" customHeight="1" x14ac:dyDescent="0.2">
      <c r="A20" s="543" t="s">
        <v>76</v>
      </c>
      <c r="B20" s="321" t="s">
        <v>300</v>
      </c>
      <c r="C20" s="396"/>
      <c r="D20" s="560"/>
      <c r="E20" s="636">
        <f>+'8.3.1. sz. mell. ÓVODA'!E20+'8.3.2. sz. mell.  ÓVODA'!E20+'8.3.3. sz. mell. ÓVODA'!E20</f>
        <v>0</v>
      </c>
    </row>
    <row r="21" spans="1:5" s="520" customFormat="1" ht="12" customHeight="1" x14ac:dyDescent="0.2">
      <c r="A21" s="543" t="s">
        <v>77</v>
      </c>
      <c r="B21" s="320" t="s">
        <v>542</v>
      </c>
      <c r="C21" s="396"/>
      <c r="D21" s="560"/>
      <c r="E21" s="638">
        <f>+'8.3.1. sz. mell. ÓVODA'!E21+'8.3.2. sz. mell.  ÓVODA'!E21+'8.3.3. sz. mell. ÓVODA'!E21</f>
        <v>0</v>
      </c>
    </row>
    <row r="22" spans="1:5" s="520" customFormat="1" ht="12" customHeight="1" x14ac:dyDescent="0.2">
      <c r="A22" s="543" t="s">
        <v>78</v>
      </c>
      <c r="B22" s="320" t="s">
        <v>543</v>
      </c>
      <c r="C22" s="396"/>
      <c r="D22" s="560"/>
      <c r="E22" s="638">
        <f>+'8.3.1. sz. mell. ÓVODA'!E22+'8.3.2. sz. mell.  ÓVODA'!E22+'8.3.3. sz. mell. ÓVODA'!E22</f>
        <v>0</v>
      </c>
    </row>
    <row r="23" spans="1:5" s="493" customFormat="1" ht="12" customHeight="1" thickBot="1" x14ac:dyDescent="0.25">
      <c r="A23" s="543" t="s">
        <v>79</v>
      </c>
      <c r="B23" s="320" t="s">
        <v>654</v>
      </c>
      <c r="C23" s="396"/>
      <c r="D23" s="560"/>
      <c r="E23" s="637">
        <f>+'8.3.1. sz. mell. ÓVODA'!E23+'8.3.2. sz. mell.  ÓVODA'!E23+'8.3.3. sz. mell. ÓVODA'!E23</f>
        <v>0</v>
      </c>
    </row>
    <row r="24" spans="1:5" s="493" customFormat="1" ht="12" customHeight="1" thickBot="1" x14ac:dyDescent="0.25">
      <c r="A24" s="530" t="s">
        <v>8</v>
      </c>
      <c r="B24" s="340" t="s">
        <v>122</v>
      </c>
      <c r="C24" s="41"/>
      <c r="D24" s="562"/>
      <c r="E24" s="537">
        <f>+'8.3.1. sz. mell. ÓVODA'!E24+'8.3.2. sz. mell.  ÓVODA'!E24+'8.3.3. sz. mell. ÓVODA'!E24</f>
        <v>0</v>
      </c>
    </row>
    <row r="25" spans="1:5" s="493" customFormat="1" ht="12" customHeight="1" thickBot="1" x14ac:dyDescent="0.25">
      <c r="A25" s="530" t="s">
        <v>9</v>
      </c>
      <c r="B25" s="340" t="s">
        <v>544</v>
      </c>
      <c r="C25" s="399">
        <f>+C26+C27</f>
        <v>0</v>
      </c>
      <c r="D25" s="558">
        <f>+D26+D27</f>
        <v>0</v>
      </c>
      <c r="E25" s="537">
        <f>+'8.3.1. sz. mell. ÓVODA'!E25+'8.3.2. sz. mell.  ÓVODA'!E25+'8.3.3. sz. mell. ÓVODA'!E25</f>
        <v>0</v>
      </c>
    </row>
    <row r="26" spans="1:5" s="493" customFormat="1" ht="12" customHeight="1" x14ac:dyDescent="0.2">
      <c r="A26" s="544" t="s">
        <v>313</v>
      </c>
      <c r="B26" s="545" t="s">
        <v>542</v>
      </c>
      <c r="C26" s="97"/>
      <c r="D26" s="551"/>
      <c r="E26" s="636">
        <f>+'8.3.1. sz. mell. ÓVODA'!E26+'8.3.2. sz. mell.  ÓVODA'!E26+'8.3.3. sz. mell. ÓVODA'!E26</f>
        <v>0</v>
      </c>
    </row>
    <row r="27" spans="1:5" s="493" customFormat="1" ht="12" customHeight="1" x14ac:dyDescent="0.2">
      <c r="A27" s="544" t="s">
        <v>314</v>
      </c>
      <c r="B27" s="546" t="s">
        <v>545</v>
      </c>
      <c r="C27" s="400"/>
      <c r="D27" s="563"/>
      <c r="E27" s="638">
        <f>+'8.3.1. sz. mell. ÓVODA'!E27+'8.3.2. sz. mell.  ÓVODA'!E27+'8.3.3. sz. mell. ÓVODA'!E27</f>
        <v>0</v>
      </c>
    </row>
    <row r="28" spans="1:5" s="493" customFormat="1" ht="12" customHeight="1" thickBot="1" x14ac:dyDescent="0.25">
      <c r="A28" s="543" t="s">
        <v>315</v>
      </c>
      <c r="B28" s="547" t="s">
        <v>655</v>
      </c>
      <c r="C28" s="527"/>
      <c r="D28" s="564"/>
      <c r="E28" s="637">
        <f>+'8.3.1. sz. mell. ÓVODA'!E28+'8.3.2. sz. mell.  ÓVODA'!E28+'8.3.3. sz. mell. ÓVODA'!E28</f>
        <v>0</v>
      </c>
    </row>
    <row r="29" spans="1:5" s="493" customFormat="1" ht="12" customHeight="1" thickBot="1" x14ac:dyDescent="0.25">
      <c r="A29" s="530" t="s">
        <v>10</v>
      </c>
      <c r="B29" s="340" t="s">
        <v>546</v>
      </c>
      <c r="C29" s="399">
        <f>+C30+C31+C32</f>
        <v>0</v>
      </c>
      <c r="D29" s="558">
        <f>+D30+D31+D32</f>
        <v>0</v>
      </c>
      <c r="E29" s="537">
        <f>+'8.3.1. sz. mell. ÓVODA'!E29+'8.3.2. sz. mell.  ÓVODA'!E29+'8.3.3. sz. mell. ÓVODA'!E29</f>
        <v>0</v>
      </c>
    </row>
    <row r="30" spans="1:5" s="493" customFormat="1" ht="12" customHeight="1" x14ac:dyDescent="0.2">
      <c r="A30" s="544" t="s">
        <v>63</v>
      </c>
      <c r="B30" s="545" t="s">
        <v>331</v>
      </c>
      <c r="C30" s="97"/>
      <c r="D30" s="551"/>
      <c r="E30" s="636">
        <f>+'8.3.1. sz. mell. ÓVODA'!E30+'8.3.2. sz. mell.  ÓVODA'!E30+'8.3.3. sz. mell. ÓVODA'!E30</f>
        <v>0</v>
      </c>
    </row>
    <row r="31" spans="1:5" s="493" customFormat="1" ht="12" customHeight="1" x14ac:dyDescent="0.2">
      <c r="A31" s="544" t="s">
        <v>64</v>
      </c>
      <c r="B31" s="546" t="s">
        <v>332</v>
      </c>
      <c r="C31" s="400"/>
      <c r="D31" s="563"/>
      <c r="E31" s="638">
        <f>+'8.3.1. sz. mell. ÓVODA'!E31+'8.3.2. sz. mell.  ÓVODA'!E31+'8.3.3. sz. mell. ÓVODA'!E31</f>
        <v>0</v>
      </c>
    </row>
    <row r="32" spans="1:5" s="493" customFormat="1" ht="12" customHeight="1" thickBot="1" x14ac:dyDescent="0.25">
      <c r="A32" s="543" t="s">
        <v>65</v>
      </c>
      <c r="B32" s="529" t="s">
        <v>334</v>
      </c>
      <c r="C32" s="527"/>
      <c r="D32" s="564"/>
      <c r="E32" s="637">
        <f>+'8.3.1. sz. mell. ÓVODA'!E32+'8.3.2. sz. mell.  ÓVODA'!E32+'8.3.3. sz. mell. ÓVODA'!E32</f>
        <v>0</v>
      </c>
    </row>
    <row r="33" spans="1:5" s="493" customFormat="1" ht="12" customHeight="1" thickBot="1" x14ac:dyDescent="0.25">
      <c r="A33" s="530" t="s">
        <v>11</v>
      </c>
      <c r="B33" s="340" t="s">
        <v>459</v>
      </c>
      <c r="C33" s="41"/>
      <c r="D33" s="562"/>
      <c r="E33" s="537">
        <f>+'8.3.1. sz. mell. ÓVODA'!E33+'8.3.2. sz. mell.  ÓVODA'!E33+'8.3.3. sz. mell. ÓVODA'!E33</f>
        <v>0</v>
      </c>
    </row>
    <row r="34" spans="1:5" s="493" customFormat="1" ht="12" customHeight="1" thickBot="1" x14ac:dyDescent="0.25">
      <c r="A34" s="530" t="s">
        <v>12</v>
      </c>
      <c r="B34" s="340" t="s">
        <v>547</v>
      </c>
      <c r="C34" s="41"/>
      <c r="D34" s="562"/>
      <c r="E34" s="537">
        <f>+'8.3.1. sz. mell. ÓVODA'!E34+'8.3.2. sz. mell.  ÓVODA'!E34+'8.3.3. sz. mell. ÓVODA'!E34</f>
        <v>0</v>
      </c>
    </row>
    <row r="35" spans="1:5" s="493" customFormat="1" ht="12" customHeight="1" thickBot="1" x14ac:dyDescent="0.25">
      <c r="A35" s="467" t="s">
        <v>13</v>
      </c>
      <c r="B35" s="340" t="s">
        <v>548</v>
      </c>
      <c r="C35" s="399">
        <f>+C8+C19+C24+C25+C29+C33+C34</f>
        <v>0</v>
      </c>
      <c r="D35" s="558">
        <f>+D8+D19+D24+D25+D29+D33+D34</f>
        <v>10000</v>
      </c>
      <c r="E35" s="537">
        <f>+E8+E19+E24+E25+E29+E33+E34</f>
        <v>5121</v>
      </c>
    </row>
    <row r="36" spans="1:5" s="520" customFormat="1" ht="12" customHeight="1" thickBot="1" x14ac:dyDescent="0.25">
      <c r="A36" s="532" t="s">
        <v>14</v>
      </c>
      <c r="B36" s="340" t="s">
        <v>549</v>
      </c>
      <c r="C36" s="399">
        <f>+C37+C38+C39</f>
        <v>42674990</v>
      </c>
      <c r="D36" s="558">
        <f>+D37+D38+D39</f>
        <v>45552929</v>
      </c>
      <c r="E36" s="537">
        <f>+E37+E38+E39</f>
        <v>45331091</v>
      </c>
    </row>
    <row r="37" spans="1:5" s="520" customFormat="1" ht="15" customHeight="1" x14ac:dyDescent="0.2">
      <c r="A37" s="544" t="s">
        <v>550</v>
      </c>
      <c r="B37" s="545" t="s">
        <v>163</v>
      </c>
      <c r="C37" s="97"/>
      <c r="D37" s="551">
        <f>+'8.4.1. sz. mell. CSSK'!D37</f>
        <v>38698</v>
      </c>
      <c r="E37" s="636">
        <f>+'8.4.1. sz. mell. CSSK'!E37</f>
        <v>38698</v>
      </c>
    </row>
    <row r="38" spans="1:5" s="520" customFormat="1" ht="15" customHeight="1" x14ac:dyDescent="0.2">
      <c r="A38" s="544" t="s">
        <v>551</v>
      </c>
      <c r="B38" s="546" t="s">
        <v>2</v>
      </c>
      <c r="C38" s="400"/>
      <c r="D38" s="563"/>
      <c r="E38" s="638">
        <f>+'8.3.1. sz. mell. ÓVODA'!E38+'8.3.2. sz. mell.  ÓVODA'!E38+'8.3.3. sz. mell. ÓVODA'!E38</f>
        <v>0</v>
      </c>
    </row>
    <row r="39" spans="1:5" ht="13.5" thickBot="1" x14ac:dyDescent="0.25">
      <c r="A39" s="543" t="s">
        <v>552</v>
      </c>
      <c r="B39" s="529" t="s">
        <v>553</v>
      </c>
      <c r="C39" s="527">
        <f>+'8.4.1. sz. mell. CSSK'!C39</f>
        <v>42674990</v>
      </c>
      <c r="D39" s="564">
        <f>+'8.4.1. sz. mell. CSSK'!D39</f>
        <v>45514231</v>
      </c>
      <c r="E39" s="637">
        <f>+'8.4.1. sz. mell. CSSK'!E39+'8.4.2. sz. mell. CSSK'!E39+'8.4.3. sz. mell. CSSK'!E39</f>
        <v>45292393</v>
      </c>
    </row>
    <row r="40" spans="1:5" s="519" customFormat="1" ht="16.5" customHeight="1" thickBot="1" x14ac:dyDescent="0.25">
      <c r="A40" s="532" t="s">
        <v>15</v>
      </c>
      <c r="B40" s="533" t="s">
        <v>554</v>
      </c>
      <c r="C40" s="103">
        <f>+C35+C36</f>
        <v>42674990</v>
      </c>
      <c r="D40" s="565">
        <f>+D35+D36</f>
        <v>45562929</v>
      </c>
      <c r="E40" s="538">
        <f>+E35+E36</f>
        <v>45336212</v>
      </c>
    </row>
    <row r="41" spans="1:5" s="295" customFormat="1" ht="12" customHeight="1" x14ac:dyDescent="0.2">
      <c r="A41" s="475"/>
      <c r="B41" s="476"/>
      <c r="C41" s="491"/>
      <c r="D41" s="491"/>
      <c r="E41" s="491"/>
    </row>
    <row r="42" spans="1:5" ht="12" customHeight="1" thickBot="1" x14ac:dyDescent="0.25">
      <c r="A42" s="477"/>
      <c r="B42" s="478"/>
      <c r="C42" s="492"/>
      <c r="D42" s="492"/>
      <c r="E42" s="492"/>
    </row>
    <row r="43" spans="1:5" ht="12" customHeight="1" thickBot="1" x14ac:dyDescent="0.25">
      <c r="A43" s="1010" t="s">
        <v>42</v>
      </c>
      <c r="B43" s="1011"/>
      <c r="C43" s="1011"/>
      <c r="D43" s="1011"/>
      <c r="E43" s="1012"/>
    </row>
    <row r="44" spans="1:5" ht="12" customHeight="1" thickBot="1" x14ac:dyDescent="0.25">
      <c r="A44" s="530" t="s">
        <v>6</v>
      </c>
      <c r="B44" s="340" t="s">
        <v>555</v>
      </c>
      <c r="C44" s="399">
        <f>SUM(C45:C49)</f>
        <v>42574990</v>
      </c>
      <c r="D44" s="399">
        <f>SUM(D45:D49)</f>
        <v>43409801</v>
      </c>
      <c r="E44" s="537">
        <f>SUM(E45:E49)</f>
        <v>43114006</v>
      </c>
    </row>
    <row r="45" spans="1:5" ht="12" customHeight="1" x14ac:dyDescent="0.2">
      <c r="A45" s="542" t="s">
        <v>70</v>
      </c>
      <c r="B45" s="322" t="s">
        <v>36</v>
      </c>
      <c r="C45" s="784">
        <f>+'8.4.1. sz. mell. CSSK'!C45</f>
        <v>29899551</v>
      </c>
      <c r="D45" s="784">
        <f>+'8.4.1. sz. mell. CSSK'!D45</f>
        <v>29150907</v>
      </c>
      <c r="E45" s="785">
        <f>+'8.4.1. sz. mell. CSSK'!E45</f>
        <v>29150907</v>
      </c>
    </row>
    <row r="46" spans="1:5" ht="12" customHeight="1" x14ac:dyDescent="0.2">
      <c r="A46" s="543" t="s">
        <v>71</v>
      </c>
      <c r="B46" s="320" t="s">
        <v>131</v>
      </c>
      <c r="C46" s="781">
        <f>+'8.4.1. sz. mell. CSSK'!C46</f>
        <v>6593659</v>
      </c>
      <c r="D46" s="781">
        <f>+'8.4.1. sz. mell. CSSK'!D46</f>
        <v>5763234</v>
      </c>
      <c r="E46" s="786">
        <f>+'8.4.1. sz. mell. CSSK'!E46</f>
        <v>5763234</v>
      </c>
    </row>
    <row r="47" spans="1:5" ht="12" customHeight="1" x14ac:dyDescent="0.2">
      <c r="A47" s="543" t="s">
        <v>72</v>
      </c>
      <c r="B47" s="320" t="s">
        <v>98</v>
      </c>
      <c r="C47" s="781">
        <f>+'8.4.1. sz. mell. CSSK'!C47</f>
        <v>6081780</v>
      </c>
      <c r="D47" s="781">
        <f>+'8.4.1. sz. mell. CSSK'!D47</f>
        <v>8495660</v>
      </c>
      <c r="E47" s="786">
        <f>+'8.4.1. sz. mell. CSSK'!E47</f>
        <v>8199865</v>
      </c>
    </row>
    <row r="48" spans="1:5" s="295" customFormat="1" ht="12" customHeight="1" x14ac:dyDescent="0.2">
      <c r="A48" s="543" t="s">
        <v>73</v>
      </c>
      <c r="B48" s="320" t="s">
        <v>132</v>
      </c>
      <c r="C48" s="393"/>
      <c r="D48" s="393"/>
      <c r="E48" s="638">
        <f>+'8.3.1. sz. mell. ÓVODA'!E48+'8.3.2. sz. mell.  ÓVODA'!E48+'8.3.3. sz. mell. ÓVODA'!E48</f>
        <v>0</v>
      </c>
    </row>
    <row r="49" spans="1:5" ht="12" customHeight="1" thickBot="1" x14ac:dyDescent="0.25">
      <c r="A49" s="787" t="s">
        <v>105</v>
      </c>
      <c r="B49" s="788" t="s">
        <v>133</v>
      </c>
      <c r="C49" s="527"/>
      <c r="D49" s="527"/>
      <c r="E49" s="637">
        <f>+'8.3.1. sz. mell. ÓVODA'!E49+'8.3.2. sz. mell.  ÓVODA'!E49+'8.3.3. sz. mell. ÓVODA'!E49</f>
        <v>0</v>
      </c>
    </row>
    <row r="50" spans="1:5" ht="12" customHeight="1" thickBot="1" x14ac:dyDescent="0.25">
      <c r="A50" s="530" t="s">
        <v>7</v>
      </c>
      <c r="B50" s="340" t="s">
        <v>556</v>
      </c>
      <c r="C50" s="399">
        <f>SUM(C51:C53)</f>
        <v>100000</v>
      </c>
      <c r="D50" s="399">
        <f>SUM(D51:D53)</f>
        <v>2153128</v>
      </c>
      <c r="E50" s="431">
        <f>SUM(E51:E53)</f>
        <v>2153128</v>
      </c>
    </row>
    <row r="51" spans="1:5" ht="12" customHeight="1" x14ac:dyDescent="0.2">
      <c r="A51" s="542" t="s">
        <v>76</v>
      </c>
      <c r="B51" s="322" t="s">
        <v>153</v>
      </c>
      <c r="C51" s="797">
        <f>+'8.4.1. sz. mell. CSSK'!C51</f>
        <v>100000</v>
      </c>
      <c r="D51" s="797">
        <f>+'8.4.1. sz. mell. CSSK'!D51</f>
        <v>2153128</v>
      </c>
      <c r="E51" s="654">
        <f>+'8.4.1. sz. mell. CSSK'!E51</f>
        <v>2153128</v>
      </c>
    </row>
    <row r="52" spans="1:5" ht="12" customHeight="1" x14ac:dyDescent="0.2">
      <c r="A52" s="543" t="s">
        <v>77</v>
      </c>
      <c r="B52" s="320" t="s">
        <v>135</v>
      </c>
      <c r="C52" s="393"/>
      <c r="D52" s="393"/>
      <c r="E52" s="638">
        <f>+'8.3.1. sz. mell. ÓVODA'!E52+'8.3.2. sz. mell.  ÓVODA'!E52+'8.3.3. sz. mell. ÓVODA'!E52</f>
        <v>0</v>
      </c>
    </row>
    <row r="53" spans="1:5" ht="15" customHeight="1" x14ac:dyDescent="0.2">
      <c r="A53" s="543" t="s">
        <v>78</v>
      </c>
      <c r="B53" s="320" t="s">
        <v>43</v>
      </c>
      <c r="C53" s="393"/>
      <c r="D53" s="393"/>
      <c r="E53" s="638">
        <f>+'8.3.1. sz. mell. ÓVODA'!E53+'8.3.2. sz. mell.  ÓVODA'!E53+'8.3.3. sz. mell. ÓVODA'!E53</f>
        <v>0</v>
      </c>
    </row>
    <row r="54" spans="1:5" ht="13.5" thickBot="1" x14ac:dyDescent="0.25">
      <c r="A54" s="787" t="s">
        <v>79</v>
      </c>
      <c r="B54" s="788" t="s">
        <v>656</v>
      </c>
      <c r="C54" s="527"/>
      <c r="D54" s="527"/>
      <c r="E54" s="637">
        <f>+'8.3.1. sz. mell. ÓVODA'!E54+'8.3.2. sz. mell.  ÓVODA'!E54+'8.3.3. sz. mell. ÓVODA'!E54</f>
        <v>0</v>
      </c>
    </row>
    <row r="55" spans="1:5" ht="15" customHeight="1" thickBot="1" x14ac:dyDescent="0.25">
      <c r="A55" s="530" t="s">
        <v>8</v>
      </c>
      <c r="B55" s="534" t="s">
        <v>557</v>
      </c>
      <c r="C55" s="103">
        <f>+C44+C50</f>
        <v>42674990</v>
      </c>
      <c r="D55" s="103">
        <f>+D44+D50</f>
        <v>45562929</v>
      </c>
      <c r="E55" s="537">
        <f>+E50+E44</f>
        <v>45267134</v>
      </c>
    </row>
    <row r="56" spans="1:5" ht="13.5" thickBot="1" x14ac:dyDescent="0.25">
      <c r="C56" s="539"/>
      <c r="D56" s="539"/>
      <c r="E56" s="539"/>
    </row>
    <row r="57" spans="1:5" ht="13.5" thickBot="1" x14ac:dyDescent="0.25">
      <c r="A57" s="624" t="s">
        <v>706</v>
      </c>
      <c r="B57" s="625"/>
      <c r="C57" s="107"/>
      <c r="D57" s="107"/>
      <c r="E57" s="528">
        <v>8</v>
      </c>
    </row>
    <row r="58" spans="1:5" ht="13.5" thickBot="1" x14ac:dyDescent="0.25">
      <c r="A58" s="626" t="s">
        <v>705</v>
      </c>
      <c r="B58" s="627"/>
      <c r="C58" s="107"/>
      <c r="D58" s="107"/>
      <c r="E58" s="528">
        <f>+'8.3.1. sz. mell. ÓVODA'!E58+'8.3.2. sz. mell.  ÓVODA'!E58+'8.3.3. sz. mell. ÓVODA'!E58</f>
        <v>0</v>
      </c>
    </row>
  </sheetData>
  <sheetProtection formatCells="0"/>
  <mergeCells count="4">
    <mergeCell ref="B2:D2"/>
    <mergeCell ref="B3:D3"/>
    <mergeCell ref="A7:E7"/>
    <mergeCell ref="A43:E43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8"/>
  <sheetViews>
    <sheetView zoomScaleNormal="100" zoomScaleSheetLayoutView="145" workbookViewId="0">
      <selection activeCell="E3" sqref="E3"/>
    </sheetView>
  </sheetViews>
  <sheetFormatPr defaultColWidth="9.33203125" defaultRowHeight="12.75" x14ac:dyDescent="0.2"/>
  <cols>
    <col min="1" max="1" width="18.6640625" style="535" customWidth="1"/>
    <col min="2" max="2" width="62" style="32" customWidth="1"/>
    <col min="3" max="5" width="15.83203125" style="32" customWidth="1"/>
    <col min="6" max="16384" width="9.33203125" style="32"/>
  </cols>
  <sheetData>
    <row r="1" spans="1:5" s="470" customFormat="1" ht="21" customHeight="1" thickBot="1" x14ac:dyDescent="0.25">
      <c r="A1" s="469"/>
      <c r="B1" s="471"/>
      <c r="C1" s="516"/>
      <c r="D1" s="516"/>
      <c r="E1" s="607" t="s">
        <v>938</v>
      </c>
    </row>
    <row r="2" spans="1:5" s="517" customFormat="1" ht="25.5" customHeight="1" x14ac:dyDescent="0.2">
      <c r="A2" s="497" t="s">
        <v>145</v>
      </c>
      <c r="B2" s="1016" t="s">
        <v>813</v>
      </c>
      <c r="C2" s="1017"/>
      <c r="D2" s="1018"/>
      <c r="E2" s="540" t="s">
        <v>815</v>
      </c>
    </row>
    <row r="3" spans="1:5" s="517" customFormat="1" ht="24.75" thickBot="1" x14ac:dyDescent="0.25">
      <c r="A3" s="515" t="s">
        <v>144</v>
      </c>
      <c r="B3" s="1019" t="s">
        <v>852</v>
      </c>
      <c r="C3" s="1022"/>
      <c r="D3" s="1023"/>
      <c r="E3" s="541" t="s">
        <v>46</v>
      </c>
    </row>
    <row r="4" spans="1:5" s="518" customFormat="1" ht="15.95" customHeight="1" thickBot="1" x14ac:dyDescent="0.3">
      <c r="A4" s="472"/>
      <c r="B4" s="472"/>
      <c r="C4" s="473"/>
      <c r="D4" s="473"/>
      <c r="E4" s="473" t="s">
        <v>723</v>
      </c>
    </row>
    <row r="5" spans="1:5" ht="24.75" thickBot="1" x14ac:dyDescent="0.25">
      <c r="A5" s="772" t="s">
        <v>146</v>
      </c>
      <c r="B5" s="773" t="s">
        <v>704</v>
      </c>
      <c r="C5" s="91" t="s">
        <v>176</v>
      </c>
      <c r="D5" s="91" t="s">
        <v>181</v>
      </c>
      <c r="E5" s="474" t="s">
        <v>182</v>
      </c>
    </row>
    <row r="6" spans="1:5" s="519" customFormat="1" ht="12.95" customHeight="1" thickBot="1" x14ac:dyDescent="0.25">
      <c r="A6" s="467" t="s">
        <v>399</v>
      </c>
      <c r="B6" s="468" t="s">
        <v>400</v>
      </c>
      <c r="C6" s="468" t="s">
        <v>401</v>
      </c>
      <c r="D6" s="106" t="s">
        <v>402</v>
      </c>
      <c r="E6" s="104" t="s">
        <v>403</v>
      </c>
    </row>
    <row r="7" spans="1:5" s="519" customFormat="1" ht="15.95" customHeight="1" thickBot="1" x14ac:dyDescent="0.25">
      <c r="A7" s="1010" t="s">
        <v>41</v>
      </c>
      <c r="B7" s="1011"/>
      <c r="C7" s="1011"/>
      <c r="D7" s="1011"/>
      <c r="E7" s="1012"/>
    </row>
    <row r="8" spans="1:5" s="493" customFormat="1" ht="12" customHeight="1" thickBot="1" x14ac:dyDescent="0.25">
      <c r="A8" s="467" t="s">
        <v>6</v>
      </c>
      <c r="B8" s="531" t="s">
        <v>538</v>
      </c>
      <c r="C8" s="399">
        <f>SUM(C9:C18)</f>
        <v>0</v>
      </c>
      <c r="D8" s="558">
        <f>SUM(D9:D18)</f>
        <v>10000</v>
      </c>
      <c r="E8" s="537">
        <f>SUM(E9:E18)</f>
        <v>5121</v>
      </c>
    </row>
    <row r="9" spans="1:5" s="493" customFormat="1" ht="12" customHeight="1" x14ac:dyDescent="0.2">
      <c r="A9" s="542" t="s">
        <v>70</v>
      </c>
      <c r="B9" s="322" t="s">
        <v>318</v>
      </c>
      <c r="C9" s="100"/>
      <c r="D9" s="559"/>
      <c r="E9" s="526"/>
    </row>
    <row r="10" spans="1:5" s="493" customFormat="1" ht="12" customHeight="1" x14ac:dyDescent="0.2">
      <c r="A10" s="543" t="s">
        <v>71</v>
      </c>
      <c r="B10" s="320" t="s">
        <v>319</v>
      </c>
      <c r="C10" s="396"/>
      <c r="D10" s="560"/>
      <c r="E10" s="109"/>
    </row>
    <row r="11" spans="1:5" s="493" customFormat="1" ht="12" customHeight="1" x14ac:dyDescent="0.2">
      <c r="A11" s="543" t="s">
        <v>72</v>
      </c>
      <c r="B11" s="320" t="s">
        <v>320</v>
      </c>
      <c r="C11" s="396"/>
      <c r="D11" s="560"/>
      <c r="E11" s="109"/>
    </row>
    <row r="12" spans="1:5" s="493" customFormat="1" ht="12" customHeight="1" x14ac:dyDescent="0.2">
      <c r="A12" s="543" t="s">
        <v>73</v>
      </c>
      <c r="B12" s="320" t="s">
        <v>321</v>
      </c>
      <c r="C12" s="396"/>
      <c r="D12" s="560"/>
      <c r="E12" s="109"/>
    </row>
    <row r="13" spans="1:5" s="493" customFormat="1" ht="12" customHeight="1" x14ac:dyDescent="0.2">
      <c r="A13" s="543" t="s">
        <v>105</v>
      </c>
      <c r="B13" s="320" t="s">
        <v>322</v>
      </c>
      <c r="C13" s="396"/>
      <c r="D13" s="560"/>
      <c r="E13" s="109"/>
    </row>
    <row r="14" spans="1:5" s="493" customFormat="1" ht="12" customHeight="1" x14ac:dyDescent="0.2">
      <c r="A14" s="543" t="s">
        <v>74</v>
      </c>
      <c r="B14" s="320" t="s">
        <v>539</v>
      </c>
      <c r="C14" s="396"/>
      <c r="D14" s="560"/>
      <c r="E14" s="109"/>
    </row>
    <row r="15" spans="1:5" s="520" customFormat="1" ht="12" customHeight="1" x14ac:dyDescent="0.2">
      <c r="A15" s="543" t="s">
        <v>75</v>
      </c>
      <c r="B15" s="319" t="s">
        <v>540</v>
      </c>
      <c r="C15" s="396"/>
      <c r="D15" s="560"/>
      <c r="E15" s="109"/>
    </row>
    <row r="16" spans="1:5" s="520" customFormat="1" ht="12" customHeight="1" x14ac:dyDescent="0.2">
      <c r="A16" s="543" t="s">
        <v>83</v>
      </c>
      <c r="B16" s="320" t="s">
        <v>325</v>
      </c>
      <c r="C16" s="101"/>
      <c r="D16" s="561"/>
      <c r="E16" s="525"/>
    </row>
    <row r="17" spans="1:5" s="493" customFormat="1" ht="12" customHeight="1" x14ac:dyDescent="0.2">
      <c r="A17" s="543" t="s">
        <v>84</v>
      </c>
      <c r="B17" s="320" t="s">
        <v>327</v>
      </c>
      <c r="C17" s="396"/>
      <c r="D17" s="560"/>
      <c r="E17" s="109"/>
    </row>
    <row r="18" spans="1:5" s="520" customFormat="1" ht="12" customHeight="1" thickBot="1" x14ac:dyDescent="0.25">
      <c r="A18" s="543" t="s">
        <v>85</v>
      </c>
      <c r="B18" s="319" t="s">
        <v>329</v>
      </c>
      <c r="C18" s="398"/>
      <c r="D18" s="110">
        <v>10000</v>
      </c>
      <c r="E18" s="521">
        <v>5121</v>
      </c>
    </row>
    <row r="19" spans="1:5" s="520" customFormat="1" ht="12" customHeight="1" thickBot="1" x14ac:dyDescent="0.25">
      <c r="A19" s="467" t="s">
        <v>7</v>
      </c>
      <c r="B19" s="531" t="s">
        <v>541</v>
      </c>
      <c r="C19" s="399">
        <f>SUM(C20:C22)</f>
        <v>0</v>
      </c>
      <c r="D19" s="558">
        <f>SUM(D20:D22)</f>
        <v>0</v>
      </c>
      <c r="E19" s="537">
        <f>SUM(E20:E22)</f>
        <v>0</v>
      </c>
    </row>
    <row r="20" spans="1:5" s="520" customFormat="1" ht="12" customHeight="1" x14ac:dyDescent="0.2">
      <c r="A20" s="543" t="s">
        <v>76</v>
      </c>
      <c r="B20" s="321" t="s">
        <v>300</v>
      </c>
      <c r="C20" s="396"/>
      <c r="D20" s="560"/>
      <c r="E20" s="109"/>
    </row>
    <row r="21" spans="1:5" s="520" customFormat="1" ht="12" customHeight="1" x14ac:dyDescent="0.2">
      <c r="A21" s="543" t="s">
        <v>77</v>
      </c>
      <c r="B21" s="320" t="s">
        <v>542</v>
      </c>
      <c r="C21" s="396"/>
      <c r="D21" s="560"/>
      <c r="E21" s="109"/>
    </row>
    <row r="22" spans="1:5" s="520" customFormat="1" ht="12" customHeight="1" x14ac:dyDescent="0.2">
      <c r="A22" s="543" t="s">
        <v>78</v>
      </c>
      <c r="B22" s="320" t="s">
        <v>543</v>
      </c>
      <c r="C22" s="396"/>
      <c r="D22" s="560"/>
      <c r="E22" s="109"/>
    </row>
    <row r="23" spans="1:5" s="493" customFormat="1" ht="12" customHeight="1" thickBot="1" x14ac:dyDescent="0.25">
      <c r="A23" s="543" t="s">
        <v>79</v>
      </c>
      <c r="B23" s="320" t="s">
        <v>654</v>
      </c>
      <c r="C23" s="396"/>
      <c r="D23" s="560"/>
      <c r="E23" s="109"/>
    </row>
    <row r="24" spans="1:5" s="493" customFormat="1" ht="12" customHeight="1" thickBot="1" x14ac:dyDescent="0.25">
      <c r="A24" s="530" t="s">
        <v>8</v>
      </c>
      <c r="B24" s="340" t="s">
        <v>122</v>
      </c>
      <c r="C24" s="41"/>
      <c r="D24" s="562"/>
      <c r="E24" s="536"/>
    </row>
    <row r="25" spans="1:5" s="493" customFormat="1" ht="12" customHeight="1" thickBot="1" x14ac:dyDescent="0.25">
      <c r="A25" s="530" t="s">
        <v>9</v>
      </c>
      <c r="B25" s="340" t="s">
        <v>544</v>
      </c>
      <c r="C25" s="399">
        <f>+C26+C27</f>
        <v>0</v>
      </c>
      <c r="D25" s="558">
        <f>+D26+D27</f>
        <v>0</v>
      </c>
      <c r="E25" s="537">
        <f>+E26+E27</f>
        <v>0</v>
      </c>
    </row>
    <row r="26" spans="1:5" s="493" customFormat="1" ht="12" customHeight="1" x14ac:dyDescent="0.2">
      <c r="A26" s="544" t="s">
        <v>313</v>
      </c>
      <c r="B26" s="545" t="s">
        <v>542</v>
      </c>
      <c r="C26" s="97"/>
      <c r="D26" s="551"/>
      <c r="E26" s="524"/>
    </row>
    <row r="27" spans="1:5" s="493" customFormat="1" ht="12" customHeight="1" x14ac:dyDescent="0.2">
      <c r="A27" s="544" t="s">
        <v>314</v>
      </c>
      <c r="B27" s="546" t="s">
        <v>545</v>
      </c>
      <c r="C27" s="400"/>
      <c r="D27" s="563"/>
      <c r="E27" s="523"/>
    </row>
    <row r="28" spans="1:5" s="493" customFormat="1" ht="12" customHeight="1" thickBot="1" x14ac:dyDescent="0.25">
      <c r="A28" s="543" t="s">
        <v>315</v>
      </c>
      <c r="B28" s="547" t="s">
        <v>655</v>
      </c>
      <c r="C28" s="527"/>
      <c r="D28" s="564"/>
      <c r="E28" s="522"/>
    </row>
    <row r="29" spans="1:5" s="493" customFormat="1" ht="12" customHeight="1" thickBot="1" x14ac:dyDescent="0.25">
      <c r="A29" s="530" t="s">
        <v>10</v>
      </c>
      <c r="B29" s="340" t="s">
        <v>546</v>
      </c>
      <c r="C29" s="399">
        <f>+C30+C31+C32</f>
        <v>0</v>
      </c>
      <c r="D29" s="558">
        <f>+D30+D31+D32</f>
        <v>0</v>
      </c>
      <c r="E29" s="537">
        <f>+E30+E31+E32</f>
        <v>0</v>
      </c>
    </row>
    <row r="30" spans="1:5" s="493" customFormat="1" ht="12" customHeight="1" x14ac:dyDescent="0.2">
      <c r="A30" s="544" t="s">
        <v>63</v>
      </c>
      <c r="B30" s="545" t="s">
        <v>331</v>
      </c>
      <c r="C30" s="97"/>
      <c r="D30" s="551"/>
      <c r="E30" s="524"/>
    </row>
    <row r="31" spans="1:5" s="493" customFormat="1" ht="12" customHeight="1" x14ac:dyDescent="0.2">
      <c r="A31" s="544" t="s">
        <v>64</v>
      </c>
      <c r="B31" s="546" t="s">
        <v>332</v>
      </c>
      <c r="C31" s="400"/>
      <c r="D31" s="563"/>
      <c r="E31" s="523"/>
    </row>
    <row r="32" spans="1:5" s="493" customFormat="1" ht="12" customHeight="1" thickBot="1" x14ac:dyDescent="0.25">
      <c r="A32" s="543" t="s">
        <v>65</v>
      </c>
      <c r="B32" s="529" t="s">
        <v>334</v>
      </c>
      <c r="C32" s="527"/>
      <c r="D32" s="564"/>
      <c r="E32" s="522"/>
    </row>
    <row r="33" spans="1:5" s="493" customFormat="1" ht="12" customHeight="1" thickBot="1" x14ac:dyDescent="0.25">
      <c r="A33" s="530" t="s">
        <v>11</v>
      </c>
      <c r="B33" s="340" t="s">
        <v>459</v>
      </c>
      <c r="C33" s="41"/>
      <c r="D33" s="562"/>
      <c r="E33" s="536"/>
    </row>
    <row r="34" spans="1:5" s="493" customFormat="1" ht="12" customHeight="1" thickBot="1" x14ac:dyDescent="0.25">
      <c r="A34" s="530" t="s">
        <v>12</v>
      </c>
      <c r="B34" s="340" t="s">
        <v>547</v>
      </c>
      <c r="C34" s="41"/>
      <c r="D34" s="562"/>
      <c r="E34" s="536"/>
    </row>
    <row r="35" spans="1:5" s="493" customFormat="1" ht="12" customHeight="1" thickBot="1" x14ac:dyDescent="0.25">
      <c r="A35" s="467" t="s">
        <v>13</v>
      </c>
      <c r="B35" s="340" t="s">
        <v>548</v>
      </c>
      <c r="C35" s="399">
        <f>+C8+C19+C24+C25+C29+C33+C34</f>
        <v>0</v>
      </c>
      <c r="D35" s="558">
        <f>+D8+D19+D24+D25+D29+D33+D34</f>
        <v>10000</v>
      </c>
      <c r="E35" s="537">
        <f>+E8+E19+E24+E25+E29+E33+E34</f>
        <v>5121</v>
      </c>
    </row>
    <row r="36" spans="1:5" s="520" customFormat="1" ht="12" customHeight="1" thickBot="1" x14ac:dyDescent="0.25">
      <c r="A36" s="532" t="s">
        <v>14</v>
      </c>
      <c r="B36" s="340" t="s">
        <v>549</v>
      </c>
      <c r="C36" s="399">
        <f>+C37+C38+C39</f>
        <v>42674990</v>
      </c>
      <c r="D36" s="558">
        <f>+D37+D38+D39</f>
        <v>45552929</v>
      </c>
      <c r="E36" s="537">
        <f>+E37+E38+E39</f>
        <v>45331091</v>
      </c>
    </row>
    <row r="37" spans="1:5" s="520" customFormat="1" ht="15" customHeight="1" x14ac:dyDescent="0.2">
      <c r="A37" s="544" t="s">
        <v>550</v>
      </c>
      <c r="B37" s="545" t="s">
        <v>163</v>
      </c>
      <c r="C37" s="97"/>
      <c r="D37" s="551">
        <v>38698</v>
      </c>
      <c r="E37" s="524">
        <v>38698</v>
      </c>
    </row>
    <row r="38" spans="1:5" s="520" customFormat="1" ht="15" customHeight="1" x14ac:dyDescent="0.2">
      <c r="A38" s="544" t="s">
        <v>551</v>
      </c>
      <c r="B38" s="546" t="s">
        <v>2</v>
      </c>
      <c r="C38" s="400"/>
      <c r="D38" s="563"/>
      <c r="E38" s="523"/>
    </row>
    <row r="39" spans="1:5" ht="13.5" thickBot="1" x14ac:dyDescent="0.25">
      <c r="A39" s="543" t="s">
        <v>552</v>
      </c>
      <c r="B39" s="529" t="s">
        <v>553</v>
      </c>
      <c r="C39" s="527">
        <v>42674990</v>
      </c>
      <c r="D39" s="564">
        <v>45514231</v>
      </c>
      <c r="E39" s="522">
        <v>45292393</v>
      </c>
    </row>
    <row r="40" spans="1:5" s="519" customFormat="1" ht="16.5" customHeight="1" thickBot="1" x14ac:dyDescent="0.25">
      <c r="A40" s="532" t="s">
        <v>15</v>
      </c>
      <c r="B40" s="533" t="s">
        <v>554</v>
      </c>
      <c r="C40" s="103">
        <f>+C35+C36</f>
        <v>42674990</v>
      </c>
      <c r="D40" s="565">
        <f>+D35+D36</f>
        <v>45562929</v>
      </c>
      <c r="E40" s="538">
        <f>+E35+E36</f>
        <v>45336212</v>
      </c>
    </row>
    <row r="41" spans="1:5" s="295" customFormat="1" ht="12" customHeight="1" x14ac:dyDescent="0.2">
      <c r="A41" s="475"/>
      <c r="B41" s="476"/>
      <c r="C41" s="491"/>
      <c r="D41" s="491"/>
      <c r="E41" s="491"/>
    </row>
    <row r="42" spans="1:5" ht="12" customHeight="1" thickBot="1" x14ac:dyDescent="0.25">
      <c r="A42" s="477"/>
      <c r="B42" s="478"/>
      <c r="C42" s="492"/>
      <c r="D42" s="492"/>
      <c r="E42" s="492"/>
    </row>
    <row r="43" spans="1:5" ht="12" customHeight="1" thickBot="1" x14ac:dyDescent="0.25">
      <c r="A43" s="1010" t="s">
        <v>42</v>
      </c>
      <c r="B43" s="1011"/>
      <c r="C43" s="1011"/>
      <c r="D43" s="1011"/>
      <c r="E43" s="1012"/>
    </row>
    <row r="44" spans="1:5" ht="12" customHeight="1" thickBot="1" x14ac:dyDescent="0.25">
      <c r="A44" s="530" t="s">
        <v>6</v>
      </c>
      <c r="B44" s="340" t="s">
        <v>555</v>
      </c>
      <c r="C44" s="399">
        <f>SUM(C45:C49)</f>
        <v>42574990</v>
      </c>
      <c r="D44" s="399">
        <f>SUM(D45:D49)</f>
        <v>43409801</v>
      </c>
      <c r="E44" s="537">
        <f>SUM(E45:E49)</f>
        <v>43114006</v>
      </c>
    </row>
    <row r="45" spans="1:5" ht="12" customHeight="1" x14ac:dyDescent="0.2">
      <c r="A45" s="543" t="s">
        <v>70</v>
      </c>
      <c r="B45" s="321" t="s">
        <v>36</v>
      </c>
      <c r="C45" s="97">
        <v>29899551</v>
      </c>
      <c r="D45" s="97">
        <v>29150907</v>
      </c>
      <c r="E45" s="524">
        <v>29150907</v>
      </c>
    </row>
    <row r="46" spans="1:5" ht="12" customHeight="1" x14ac:dyDescent="0.2">
      <c r="A46" s="543" t="s">
        <v>71</v>
      </c>
      <c r="B46" s="320" t="s">
        <v>131</v>
      </c>
      <c r="C46" s="393">
        <v>6593659</v>
      </c>
      <c r="D46" s="393">
        <v>5763234</v>
      </c>
      <c r="E46" s="548">
        <v>5763234</v>
      </c>
    </row>
    <row r="47" spans="1:5" ht="12" customHeight="1" x14ac:dyDescent="0.2">
      <c r="A47" s="543" t="s">
        <v>72</v>
      </c>
      <c r="B47" s="320" t="s">
        <v>98</v>
      </c>
      <c r="C47" s="393">
        <v>6081780</v>
      </c>
      <c r="D47" s="393">
        <v>8495660</v>
      </c>
      <c r="E47" s="548">
        <v>8199865</v>
      </c>
    </row>
    <row r="48" spans="1:5" s="295" customFormat="1" ht="12" customHeight="1" x14ac:dyDescent="0.2">
      <c r="A48" s="543" t="s">
        <v>73</v>
      </c>
      <c r="B48" s="320" t="s">
        <v>132</v>
      </c>
      <c r="C48" s="393"/>
      <c r="D48" s="393"/>
      <c r="E48" s="548"/>
    </row>
    <row r="49" spans="1:5" ht="12" customHeight="1" thickBot="1" x14ac:dyDescent="0.25">
      <c r="A49" s="543" t="s">
        <v>105</v>
      </c>
      <c r="B49" s="320" t="s">
        <v>133</v>
      </c>
      <c r="C49" s="393"/>
      <c r="D49" s="393"/>
      <c r="E49" s="548"/>
    </row>
    <row r="50" spans="1:5" ht="12" customHeight="1" thickBot="1" x14ac:dyDescent="0.25">
      <c r="A50" s="530" t="s">
        <v>7</v>
      </c>
      <c r="B50" s="340" t="s">
        <v>556</v>
      </c>
      <c r="C50" s="399">
        <f>SUM(C51:C53)</f>
        <v>100000</v>
      </c>
      <c r="D50" s="399">
        <f>SUM(D51:D53)</f>
        <v>2153128</v>
      </c>
      <c r="E50" s="537">
        <f>SUM(E51:E53)</f>
        <v>2153128</v>
      </c>
    </row>
    <row r="51" spans="1:5" ht="12" customHeight="1" x14ac:dyDescent="0.2">
      <c r="A51" s="543" t="s">
        <v>76</v>
      </c>
      <c r="B51" s="321" t="s">
        <v>153</v>
      </c>
      <c r="C51" s="97">
        <v>100000</v>
      </c>
      <c r="D51" s="97">
        <v>2153128</v>
      </c>
      <c r="E51" s="524">
        <v>2153128</v>
      </c>
    </row>
    <row r="52" spans="1:5" ht="12" customHeight="1" x14ac:dyDescent="0.2">
      <c r="A52" s="543" t="s">
        <v>77</v>
      </c>
      <c r="B52" s="320" t="s">
        <v>135</v>
      </c>
      <c r="C52" s="393"/>
      <c r="D52" s="393"/>
      <c r="E52" s="548"/>
    </row>
    <row r="53" spans="1:5" ht="15" customHeight="1" x14ac:dyDescent="0.2">
      <c r="A53" s="543" t="s">
        <v>78</v>
      </c>
      <c r="B53" s="320" t="s">
        <v>43</v>
      </c>
      <c r="C53" s="393"/>
      <c r="D53" s="393"/>
      <c r="E53" s="548"/>
    </row>
    <row r="54" spans="1:5" ht="13.5" thickBot="1" x14ac:dyDescent="0.25">
      <c r="A54" s="543" t="s">
        <v>79</v>
      </c>
      <c r="B54" s="320" t="s">
        <v>656</v>
      </c>
      <c r="C54" s="393"/>
      <c r="D54" s="393"/>
      <c r="E54" s="548"/>
    </row>
    <row r="55" spans="1:5" ht="15" customHeight="1" thickBot="1" x14ac:dyDescent="0.25">
      <c r="A55" s="530" t="s">
        <v>8</v>
      </c>
      <c r="B55" s="534" t="s">
        <v>557</v>
      </c>
      <c r="C55" s="103">
        <f>+C44+C50</f>
        <v>42674990</v>
      </c>
      <c r="D55" s="103">
        <f>+D44+D50</f>
        <v>45562929</v>
      </c>
      <c r="E55" s="538">
        <f>+E44+E50</f>
        <v>45267134</v>
      </c>
    </row>
    <row r="56" spans="1:5" ht="13.5" thickBot="1" x14ac:dyDescent="0.25">
      <c r="C56" s="539"/>
      <c r="D56" s="539"/>
      <c r="E56" s="539"/>
    </row>
    <row r="57" spans="1:5" ht="13.5" thickBot="1" x14ac:dyDescent="0.25">
      <c r="A57" s="624" t="s">
        <v>706</v>
      </c>
      <c r="B57" s="625"/>
      <c r="C57" s="107"/>
      <c r="D57" s="107"/>
      <c r="E57" s="528">
        <v>8</v>
      </c>
    </row>
    <row r="58" spans="1:5" ht="13.5" thickBot="1" x14ac:dyDescent="0.25">
      <c r="A58" s="626" t="s">
        <v>705</v>
      </c>
      <c r="B58" s="627"/>
      <c r="C58" s="107"/>
      <c r="D58" s="107"/>
      <c r="E58" s="528"/>
    </row>
  </sheetData>
  <sheetProtection formatCells="0"/>
  <mergeCells count="4">
    <mergeCell ref="B2:D2"/>
    <mergeCell ref="B3:D3"/>
    <mergeCell ref="A7:E7"/>
    <mergeCell ref="A43:E43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8"/>
  <sheetViews>
    <sheetView zoomScaleNormal="100" zoomScaleSheetLayoutView="145" workbookViewId="0">
      <selection activeCell="E2" sqref="E2"/>
    </sheetView>
  </sheetViews>
  <sheetFormatPr defaultColWidth="9.33203125" defaultRowHeight="12.75" x14ac:dyDescent="0.2"/>
  <cols>
    <col min="1" max="1" width="18.6640625" style="535" customWidth="1"/>
    <col min="2" max="2" width="62" style="32" customWidth="1"/>
    <col min="3" max="5" width="15.83203125" style="32" customWidth="1"/>
    <col min="6" max="16384" width="9.33203125" style="32"/>
  </cols>
  <sheetData>
    <row r="1" spans="1:5" s="470" customFormat="1" ht="21" customHeight="1" thickBot="1" x14ac:dyDescent="0.25">
      <c r="A1" s="469"/>
      <c r="B1" s="471"/>
      <c r="C1" s="516"/>
      <c r="D1" s="516"/>
      <c r="E1" s="607" t="s">
        <v>939</v>
      </c>
    </row>
    <row r="2" spans="1:5" s="517" customFormat="1" ht="25.5" customHeight="1" x14ac:dyDescent="0.2">
      <c r="A2" s="497" t="s">
        <v>145</v>
      </c>
      <c r="B2" s="1016" t="s">
        <v>813</v>
      </c>
      <c r="C2" s="1017"/>
      <c r="D2" s="1018"/>
      <c r="E2" s="540" t="s">
        <v>815</v>
      </c>
    </row>
    <row r="3" spans="1:5" s="517" customFormat="1" ht="24.75" thickBot="1" x14ac:dyDescent="0.25">
      <c r="A3" s="515" t="s">
        <v>144</v>
      </c>
      <c r="B3" s="1019" t="s">
        <v>853</v>
      </c>
      <c r="C3" s="1022"/>
      <c r="D3" s="1023"/>
      <c r="E3" s="541" t="s">
        <v>47</v>
      </c>
    </row>
    <row r="4" spans="1:5" s="518" customFormat="1" ht="15.95" customHeight="1" thickBot="1" x14ac:dyDescent="0.3">
      <c r="A4" s="472"/>
      <c r="B4" s="472"/>
      <c r="C4" s="473"/>
      <c r="D4" s="473"/>
      <c r="E4" s="473" t="s">
        <v>723</v>
      </c>
    </row>
    <row r="5" spans="1:5" ht="24.75" thickBot="1" x14ac:dyDescent="0.25">
      <c r="A5" s="772" t="s">
        <v>146</v>
      </c>
      <c r="B5" s="773" t="s">
        <v>704</v>
      </c>
      <c r="C5" s="91" t="s">
        <v>176</v>
      </c>
      <c r="D5" s="91" t="s">
        <v>181</v>
      </c>
      <c r="E5" s="474" t="s">
        <v>182</v>
      </c>
    </row>
    <row r="6" spans="1:5" s="519" customFormat="1" ht="12.95" customHeight="1" thickBot="1" x14ac:dyDescent="0.25">
      <c r="A6" s="467" t="s">
        <v>399</v>
      </c>
      <c r="B6" s="468" t="s">
        <v>400</v>
      </c>
      <c r="C6" s="468" t="s">
        <v>401</v>
      </c>
      <c r="D6" s="106" t="s">
        <v>402</v>
      </c>
      <c r="E6" s="104" t="s">
        <v>403</v>
      </c>
    </row>
    <row r="7" spans="1:5" s="519" customFormat="1" ht="15.95" customHeight="1" thickBot="1" x14ac:dyDescent="0.25">
      <c r="A7" s="1010" t="s">
        <v>41</v>
      </c>
      <c r="B7" s="1011"/>
      <c r="C7" s="1011"/>
      <c r="D7" s="1011"/>
      <c r="E7" s="1012"/>
    </row>
    <row r="8" spans="1:5" s="493" customFormat="1" ht="12" customHeight="1" thickBot="1" x14ac:dyDescent="0.25">
      <c r="A8" s="467" t="s">
        <v>6</v>
      </c>
      <c r="B8" s="531" t="s">
        <v>538</v>
      </c>
      <c r="C8" s="399">
        <f>SUM(C9:C18)</f>
        <v>0</v>
      </c>
      <c r="D8" s="558">
        <f>SUM(D9:D18)</f>
        <v>0</v>
      </c>
      <c r="E8" s="537">
        <f>SUM(E9:E18)</f>
        <v>0</v>
      </c>
    </row>
    <row r="9" spans="1:5" s="493" customFormat="1" ht="12" customHeight="1" x14ac:dyDescent="0.2">
      <c r="A9" s="542" t="s">
        <v>70</v>
      </c>
      <c r="B9" s="322" t="s">
        <v>318</v>
      </c>
      <c r="C9" s="100"/>
      <c r="D9" s="559"/>
      <c r="E9" s="526"/>
    </row>
    <row r="10" spans="1:5" s="493" customFormat="1" ht="12" customHeight="1" x14ac:dyDescent="0.2">
      <c r="A10" s="543" t="s">
        <v>71</v>
      </c>
      <c r="B10" s="320" t="s">
        <v>319</v>
      </c>
      <c r="C10" s="396"/>
      <c r="D10" s="560"/>
      <c r="E10" s="109"/>
    </row>
    <row r="11" spans="1:5" s="493" customFormat="1" ht="12" customHeight="1" x14ac:dyDescent="0.2">
      <c r="A11" s="543" t="s">
        <v>72</v>
      </c>
      <c r="B11" s="320" t="s">
        <v>320</v>
      </c>
      <c r="C11" s="396"/>
      <c r="D11" s="560"/>
      <c r="E11" s="109"/>
    </row>
    <row r="12" spans="1:5" s="493" customFormat="1" ht="12" customHeight="1" x14ac:dyDescent="0.2">
      <c r="A12" s="543" t="s">
        <v>73</v>
      </c>
      <c r="B12" s="320" t="s">
        <v>321</v>
      </c>
      <c r="C12" s="396"/>
      <c r="D12" s="560"/>
      <c r="E12" s="109"/>
    </row>
    <row r="13" spans="1:5" s="493" customFormat="1" ht="12" customHeight="1" x14ac:dyDescent="0.2">
      <c r="A13" s="543" t="s">
        <v>105</v>
      </c>
      <c r="B13" s="320" t="s">
        <v>322</v>
      </c>
      <c r="C13" s="396"/>
      <c r="D13" s="560"/>
      <c r="E13" s="109"/>
    </row>
    <row r="14" spans="1:5" s="493" customFormat="1" ht="12" customHeight="1" x14ac:dyDescent="0.2">
      <c r="A14" s="543" t="s">
        <v>74</v>
      </c>
      <c r="B14" s="320" t="s">
        <v>539</v>
      </c>
      <c r="C14" s="396"/>
      <c r="D14" s="560"/>
      <c r="E14" s="109"/>
    </row>
    <row r="15" spans="1:5" s="520" customFormat="1" ht="12" customHeight="1" x14ac:dyDescent="0.2">
      <c r="A15" s="543" t="s">
        <v>75</v>
      </c>
      <c r="B15" s="319" t="s">
        <v>540</v>
      </c>
      <c r="C15" s="396"/>
      <c r="D15" s="560"/>
      <c r="E15" s="109"/>
    </row>
    <row r="16" spans="1:5" s="520" customFormat="1" ht="12" customHeight="1" x14ac:dyDescent="0.2">
      <c r="A16" s="543" t="s">
        <v>83</v>
      </c>
      <c r="B16" s="320" t="s">
        <v>325</v>
      </c>
      <c r="C16" s="101"/>
      <c r="D16" s="561"/>
      <c r="E16" s="525"/>
    </row>
    <row r="17" spans="1:5" s="493" customFormat="1" ht="12" customHeight="1" x14ac:dyDescent="0.2">
      <c r="A17" s="543" t="s">
        <v>84</v>
      </c>
      <c r="B17" s="320" t="s">
        <v>327</v>
      </c>
      <c r="C17" s="396"/>
      <c r="D17" s="560"/>
      <c r="E17" s="109"/>
    </row>
    <row r="18" spans="1:5" s="520" customFormat="1" ht="12" customHeight="1" thickBot="1" x14ac:dyDescent="0.25">
      <c r="A18" s="543" t="s">
        <v>85</v>
      </c>
      <c r="B18" s="319" t="s">
        <v>329</v>
      </c>
      <c r="C18" s="398"/>
      <c r="D18" s="110"/>
      <c r="E18" s="521"/>
    </row>
    <row r="19" spans="1:5" s="520" customFormat="1" ht="12" customHeight="1" thickBot="1" x14ac:dyDescent="0.25">
      <c r="A19" s="467" t="s">
        <v>7</v>
      </c>
      <c r="B19" s="531" t="s">
        <v>541</v>
      </c>
      <c r="C19" s="399">
        <f>SUM(C20:C22)</f>
        <v>0</v>
      </c>
      <c r="D19" s="558">
        <f>SUM(D20:D22)</f>
        <v>0</v>
      </c>
      <c r="E19" s="537">
        <f>SUM(E20:E22)</f>
        <v>0</v>
      </c>
    </row>
    <row r="20" spans="1:5" s="520" customFormat="1" ht="12" customHeight="1" x14ac:dyDescent="0.2">
      <c r="A20" s="543" t="s">
        <v>76</v>
      </c>
      <c r="B20" s="321" t="s">
        <v>300</v>
      </c>
      <c r="C20" s="396"/>
      <c r="D20" s="560"/>
      <c r="E20" s="109"/>
    </row>
    <row r="21" spans="1:5" s="520" customFormat="1" ht="12" customHeight="1" x14ac:dyDescent="0.2">
      <c r="A21" s="543" t="s">
        <v>77</v>
      </c>
      <c r="B21" s="320" t="s">
        <v>542</v>
      </c>
      <c r="C21" s="396"/>
      <c r="D21" s="560"/>
      <c r="E21" s="109"/>
    </row>
    <row r="22" spans="1:5" s="520" customFormat="1" ht="12" customHeight="1" x14ac:dyDescent="0.2">
      <c r="A22" s="543" t="s">
        <v>78</v>
      </c>
      <c r="B22" s="320" t="s">
        <v>543</v>
      </c>
      <c r="C22" s="396"/>
      <c r="D22" s="560"/>
      <c r="E22" s="109"/>
    </row>
    <row r="23" spans="1:5" s="493" customFormat="1" ht="12" customHeight="1" thickBot="1" x14ac:dyDescent="0.25">
      <c r="A23" s="543" t="s">
        <v>79</v>
      </c>
      <c r="B23" s="320" t="s">
        <v>654</v>
      </c>
      <c r="C23" s="396"/>
      <c r="D23" s="560"/>
      <c r="E23" s="109"/>
    </row>
    <row r="24" spans="1:5" s="493" customFormat="1" ht="12" customHeight="1" thickBot="1" x14ac:dyDescent="0.25">
      <c r="A24" s="530" t="s">
        <v>8</v>
      </c>
      <c r="B24" s="340" t="s">
        <v>122</v>
      </c>
      <c r="C24" s="41"/>
      <c r="D24" s="562"/>
      <c r="E24" s="536"/>
    </row>
    <row r="25" spans="1:5" s="493" customFormat="1" ht="12" customHeight="1" thickBot="1" x14ac:dyDescent="0.25">
      <c r="A25" s="530" t="s">
        <v>9</v>
      </c>
      <c r="B25" s="340" t="s">
        <v>544</v>
      </c>
      <c r="C25" s="399">
        <f>+C26+C27</f>
        <v>0</v>
      </c>
      <c r="D25" s="558">
        <f>+D26+D27</f>
        <v>0</v>
      </c>
      <c r="E25" s="537">
        <f>+E26+E27</f>
        <v>0</v>
      </c>
    </row>
    <row r="26" spans="1:5" s="493" customFormat="1" ht="12" customHeight="1" x14ac:dyDescent="0.2">
      <c r="A26" s="544" t="s">
        <v>313</v>
      </c>
      <c r="B26" s="545" t="s">
        <v>542</v>
      </c>
      <c r="C26" s="97"/>
      <c r="D26" s="551"/>
      <c r="E26" s="524"/>
    </row>
    <row r="27" spans="1:5" s="493" customFormat="1" ht="12" customHeight="1" x14ac:dyDescent="0.2">
      <c r="A27" s="544" t="s">
        <v>314</v>
      </c>
      <c r="B27" s="546" t="s">
        <v>545</v>
      </c>
      <c r="C27" s="400"/>
      <c r="D27" s="563"/>
      <c r="E27" s="523"/>
    </row>
    <row r="28" spans="1:5" s="493" customFormat="1" ht="12" customHeight="1" thickBot="1" x14ac:dyDescent="0.25">
      <c r="A28" s="543" t="s">
        <v>315</v>
      </c>
      <c r="B28" s="547" t="s">
        <v>655</v>
      </c>
      <c r="C28" s="527"/>
      <c r="D28" s="564"/>
      <c r="E28" s="522"/>
    </row>
    <row r="29" spans="1:5" s="493" customFormat="1" ht="12" customHeight="1" thickBot="1" x14ac:dyDescent="0.25">
      <c r="A29" s="530" t="s">
        <v>10</v>
      </c>
      <c r="B29" s="340" t="s">
        <v>546</v>
      </c>
      <c r="C29" s="399">
        <f>+C30+C31+C32</f>
        <v>0</v>
      </c>
      <c r="D29" s="558">
        <f>+D30+D31+D32</f>
        <v>0</v>
      </c>
      <c r="E29" s="537">
        <f>+E30+E31+E32</f>
        <v>0</v>
      </c>
    </row>
    <row r="30" spans="1:5" s="493" customFormat="1" ht="12" customHeight="1" x14ac:dyDescent="0.2">
      <c r="A30" s="544" t="s">
        <v>63</v>
      </c>
      <c r="B30" s="545" t="s">
        <v>331</v>
      </c>
      <c r="C30" s="97"/>
      <c r="D30" s="551"/>
      <c r="E30" s="524"/>
    </row>
    <row r="31" spans="1:5" s="493" customFormat="1" ht="12" customHeight="1" x14ac:dyDescent="0.2">
      <c r="A31" s="544" t="s">
        <v>64</v>
      </c>
      <c r="B31" s="546" t="s">
        <v>332</v>
      </c>
      <c r="C31" s="400"/>
      <c r="D31" s="563"/>
      <c r="E31" s="523"/>
    </row>
    <row r="32" spans="1:5" s="493" customFormat="1" ht="12" customHeight="1" thickBot="1" x14ac:dyDescent="0.25">
      <c r="A32" s="543" t="s">
        <v>65</v>
      </c>
      <c r="B32" s="529" t="s">
        <v>334</v>
      </c>
      <c r="C32" s="527"/>
      <c r="D32" s="564"/>
      <c r="E32" s="522"/>
    </row>
    <row r="33" spans="1:5" s="493" customFormat="1" ht="12" customHeight="1" thickBot="1" x14ac:dyDescent="0.25">
      <c r="A33" s="530" t="s">
        <v>11</v>
      </c>
      <c r="B33" s="340" t="s">
        <v>459</v>
      </c>
      <c r="C33" s="41"/>
      <c r="D33" s="562"/>
      <c r="E33" s="536"/>
    </row>
    <row r="34" spans="1:5" s="493" customFormat="1" ht="12" customHeight="1" thickBot="1" x14ac:dyDescent="0.25">
      <c r="A34" s="530" t="s">
        <v>12</v>
      </c>
      <c r="B34" s="340" t="s">
        <v>547</v>
      </c>
      <c r="C34" s="41"/>
      <c r="D34" s="562"/>
      <c r="E34" s="536"/>
    </row>
    <row r="35" spans="1:5" s="493" customFormat="1" ht="12" customHeight="1" thickBot="1" x14ac:dyDescent="0.25">
      <c r="A35" s="467" t="s">
        <v>13</v>
      </c>
      <c r="B35" s="340" t="s">
        <v>548</v>
      </c>
      <c r="C35" s="399">
        <f>+C8+C19+C24+C25+C29+C33+C34</f>
        <v>0</v>
      </c>
      <c r="D35" s="558">
        <f>+D8+D19+D24+D25+D29+D33+D34</f>
        <v>0</v>
      </c>
      <c r="E35" s="537">
        <f>+E8+E19+E24+E25+E29+E33+E34</f>
        <v>0</v>
      </c>
    </row>
    <row r="36" spans="1:5" s="520" customFormat="1" ht="12" customHeight="1" thickBot="1" x14ac:dyDescent="0.25">
      <c r="A36" s="532" t="s">
        <v>14</v>
      </c>
      <c r="B36" s="340" t="s">
        <v>549</v>
      </c>
      <c r="C36" s="399">
        <f>+C37+C38+C39</f>
        <v>0</v>
      </c>
      <c r="D36" s="558">
        <f>+D37+D38+D39</f>
        <v>0</v>
      </c>
      <c r="E36" s="537">
        <f>+E37+E38+E39</f>
        <v>0</v>
      </c>
    </row>
    <row r="37" spans="1:5" s="520" customFormat="1" ht="15" customHeight="1" x14ac:dyDescent="0.2">
      <c r="A37" s="544" t="s">
        <v>550</v>
      </c>
      <c r="B37" s="545" t="s">
        <v>163</v>
      </c>
      <c r="C37" s="97"/>
      <c r="D37" s="551"/>
      <c r="E37" s="524"/>
    </row>
    <row r="38" spans="1:5" s="520" customFormat="1" ht="15" customHeight="1" x14ac:dyDescent="0.2">
      <c r="A38" s="544" t="s">
        <v>551</v>
      </c>
      <c r="B38" s="546" t="s">
        <v>2</v>
      </c>
      <c r="C38" s="400"/>
      <c r="D38" s="563"/>
      <c r="E38" s="523"/>
    </row>
    <row r="39" spans="1:5" ht="13.5" thickBot="1" x14ac:dyDescent="0.25">
      <c r="A39" s="543" t="s">
        <v>552</v>
      </c>
      <c r="B39" s="529" t="s">
        <v>553</v>
      </c>
      <c r="C39" s="527"/>
      <c r="D39" s="564"/>
      <c r="E39" s="522"/>
    </row>
    <row r="40" spans="1:5" s="519" customFormat="1" ht="16.5" customHeight="1" thickBot="1" x14ac:dyDescent="0.25">
      <c r="A40" s="532" t="s">
        <v>15</v>
      </c>
      <c r="B40" s="533" t="s">
        <v>554</v>
      </c>
      <c r="C40" s="103">
        <f>+C35+C36</f>
        <v>0</v>
      </c>
      <c r="D40" s="565">
        <f>+D35+D36</f>
        <v>0</v>
      </c>
      <c r="E40" s="538">
        <f>+E35+E36</f>
        <v>0</v>
      </c>
    </row>
    <row r="41" spans="1:5" s="295" customFormat="1" ht="12" customHeight="1" x14ac:dyDescent="0.2">
      <c r="A41" s="475"/>
      <c r="B41" s="476"/>
      <c r="C41" s="491"/>
      <c r="D41" s="491"/>
      <c r="E41" s="491"/>
    </row>
    <row r="42" spans="1:5" ht="12" customHeight="1" thickBot="1" x14ac:dyDescent="0.25">
      <c r="A42" s="477"/>
      <c r="B42" s="478"/>
      <c r="C42" s="492"/>
      <c r="D42" s="492"/>
      <c r="E42" s="492"/>
    </row>
    <row r="43" spans="1:5" ht="12" customHeight="1" thickBot="1" x14ac:dyDescent="0.25">
      <c r="A43" s="1010" t="s">
        <v>42</v>
      </c>
      <c r="B43" s="1011"/>
      <c r="C43" s="1011"/>
      <c r="D43" s="1011"/>
      <c r="E43" s="1012"/>
    </row>
    <row r="44" spans="1:5" ht="12" customHeight="1" thickBot="1" x14ac:dyDescent="0.25">
      <c r="A44" s="530" t="s">
        <v>6</v>
      </c>
      <c r="B44" s="340" t="s">
        <v>555</v>
      </c>
      <c r="C44" s="399">
        <f>SUM(C45:C49)</f>
        <v>0</v>
      </c>
      <c r="D44" s="399">
        <f>SUM(D45:D49)</f>
        <v>0</v>
      </c>
      <c r="E44" s="537">
        <f>SUM(E45:E49)</f>
        <v>0</v>
      </c>
    </row>
    <row r="45" spans="1:5" ht="12" customHeight="1" x14ac:dyDescent="0.2">
      <c r="A45" s="543" t="s">
        <v>70</v>
      </c>
      <c r="B45" s="321" t="s">
        <v>36</v>
      </c>
      <c r="C45" s="97"/>
      <c r="D45" s="97"/>
      <c r="E45" s="524"/>
    </row>
    <row r="46" spans="1:5" ht="12" customHeight="1" x14ac:dyDescent="0.2">
      <c r="A46" s="543" t="s">
        <v>71</v>
      </c>
      <c r="B46" s="320" t="s">
        <v>131</v>
      </c>
      <c r="C46" s="393"/>
      <c r="D46" s="393"/>
      <c r="E46" s="548"/>
    </row>
    <row r="47" spans="1:5" ht="12" customHeight="1" x14ac:dyDescent="0.2">
      <c r="A47" s="543" t="s">
        <v>72</v>
      </c>
      <c r="B47" s="320" t="s">
        <v>98</v>
      </c>
      <c r="C47" s="393"/>
      <c r="D47" s="393"/>
      <c r="E47" s="548"/>
    </row>
    <row r="48" spans="1:5" s="295" customFormat="1" ht="12" customHeight="1" x14ac:dyDescent="0.2">
      <c r="A48" s="543" t="s">
        <v>73</v>
      </c>
      <c r="B48" s="320" t="s">
        <v>132</v>
      </c>
      <c r="C48" s="393"/>
      <c r="D48" s="393"/>
      <c r="E48" s="548"/>
    </row>
    <row r="49" spans="1:5" ht="12" customHeight="1" thickBot="1" x14ac:dyDescent="0.25">
      <c r="A49" s="543" t="s">
        <v>105</v>
      </c>
      <c r="B49" s="320" t="s">
        <v>133</v>
      </c>
      <c r="C49" s="393"/>
      <c r="D49" s="393"/>
      <c r="E49" s="548"/>
    </row>
    <row r="50" spans="1:5" ht="12" customHeight="1" thickBot="1" x14ac:dyDescent="0.25">
      <c r="A50" s="530" t="s">
        <v>7</v>
      </c>
      <c r="B50" s="340" t="s">
        <v>556</v>
      </c>
      <c r="C50" s="399">
        <f>SUM(C51:C53)</f>
        <v>0</v>
      </c>
      <c r="D50" s="399">
        <f>SUM(D51:D53)</f>
        <v>0</v>
      </c>
      <c r="E50" s="537">
        <f>SUM(E51:E53)</f>
        <v>0</v>
      </c>
    </row>
    <row r="51" spans="1:5" ht="12" customHeight="1" x14ac:dyDescent="0.2">
      <c r="A51" s="543" t="s">
        <v>76</v>
      </c>
      <c r="B51" s="321" t="s">
        <v>153</v>
      </c>
      <c r="C51" s="97"/>
      <c r="D51" s="97"/>
      <c r="E51" s="524"/>
    </row>
    <row r="52" spans="1:5" ht="12" customHeight="1" x14ac:dyDescent="0.2">
      <c r="A52" s="543" t="s">
        <v>77</v>
      </c>
      <c r="B52" s="320" t="s">
        <v>135</v>
      </c>
      <c r="C52" s="393"/>
      <c r="D52" s="393"/>
      <c r="E52" s="548"/>
    </row>
    <row r="53" spans="1:5" ht="15" customHeight="1" x14ac:dyDescent="0.2">
      <c r="A53" s="543" t="s">
        <v>78</v>
      </c>
      <c r="B53" s="320" t="s">
        <v>43</v>
      </c>
      <c r="C53" s="393"/>
      <c r="D53" s="393"/>
      <c r="E53" s="548"/>
    </row>
    <row r="54" spans="1:5" ht="13.5" thickBot="1" x14ac:dyDescent="0.25">
      <c r="A54" s="543" t="s">
        <v>79</v>
      </c>
      <c r="B54" s="320" t="s">
        <v>656</v>
      </c>
      <c r="C54" s="393"/>
      <c r="D54" s="393"/>
      <c r="E54" s="548"/>
    </row>
    <row r="55" spans="1:5" ht="15" customHeight="1" thickBot="1" x14ac:dyDescent="0.25">
      <c r="A55" s="530" t="s">
        <v>8</v>
      </c>
      <c r="B55" s="534" t="s">
        <v>557</v>
      </c>
      <c r="C55" s="103">
        <f>+C44+C50</f>
        <v>0</v>
      </c>
      <c r="D55" s="103">
        <f>+D44+D50</f>
        <v>0</v>
      </c>
      <c r="E55" s="538">
        <f>+E44+E50</f>
        <v>0</v>
      </c>
    </row>
    <row r="56" spans="1:5" ht="13.5" thickBot="1" x14ac:dyDescent="0.25">
      <c r="C56" s="539"/>
      <c r="D56" s="539"/>
      <c r="E56" s="539"/>
    </row>
    <row r="57" spans="1:5" ht="13.5" thickBot="1" x14ac:dyDescent="0.25">
      <c r="A57" s="624" t="s">
        <v>706</v>
      </c>
      <c r="B57" s="625"/>
      <c r="C57" s="107"/>
      <c r="D57" s="107"/>
      <c r="E57" s="528"/>
    </row>
    <row r="58" spans="1:5" ht="13.5" thickBot="1" x14ac:dyDescent="0.25">
      <c r="A58" s="626" t="s">
        <v>705</v>
      </c>
      <c r="B58" s="627"/>
      <c r="C58" s="107"/>
      <c r="D58" s="107"/>
      <c r="E58" s="528"/>
    </row>
  </sheetData>
  <sheetProtection formatCells="0"/>
  <mergeCells count="4">
    <mergeCell ref="B2:D2"/>
    <mergeCell ref="B3:D3"/>
    <mergeCell ref="A7:E7"/>
    <mergeCell ref="A43:E43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8"/>
  <sheetViews>
    <sheetView zoomScaleNormal="100" zoomScaleSheetLayoutView="145" workbookViewId="0">
      <selection activeCell="E3" sqref="E3"/>
    </sheetView>
  </sheetViews>
  <sheetFormatPr defaultColWidth="9.33203125" defaultRowHeight="12.75" x14ac:dyDescent="0.2"/>
  <cols>
    <col min="1" max="1" width="18.6640625" style="535" customWidth="1"/>
    <col min="2" max="2" width="62" style="32" customWidth="1"/>
    <col min="3" max="5" width="15.83203125" style="32" customWidth="1"/>
    <col min="6" max="16384" width="9.33203125" style="32"/>
  </cols>
  <sheetData>
    <row r="1" spans="1:5" s="470" customFormat="1" ht="21" customHeight="1" thickBot="1" x14ac:dyDescent="0.25">
      <c r="A1" s="469"/>
      <c r="B1" s="471"/>
      <c r="C1" s="516"/>
      <c r="D1" s="516"/>
      <c r="E1" s="607" t="s">
        <v>940</v>
      </c>
    </row>
    <row r="2" spans="1:5" s="517" customFormat="1" ht="25.5" customHeight="1" x14ac:dyDescent="0.2">
      <c r="A2" s="497" t="s">
        <v>145</v>
      </c>
      <c r="B2" s="1016" t="s">
        <v>813</v>
      </c>
      <c r="C2" s="1017"/>
      <c r="D2" s="1018"/>
      <c r="E2" s="540" t="s">
        <v>815</v>
      </c>
    </row>
    <row r="3" spans="1:5" s="517" customFormat="1" ht="24.75" thickBot="1" x14ac:dyDescent="0.25">
      <c r="A3" s="515" t="s">
        <v>144</v>
      </c>
      <c r="B3" s="1019" t="s">
        <v>855</v>
      </c>
      <c r="C3" s="1022"/>
      <c r="D3" s="1023"/>
      <c r="E3" s="541" t="s">
        <v>48</v>
      </c>
    </row>
    <row r="4" spans="1:5" s="518" customFormat="1" ht="15.95" customHeight="1" thickBot="1" x14ac:dyDescent="0.3">
      <c r="A4" s="472"/>
      <c r="B4" s="472"/>
      <c r="C4" s="473"/>
      <c r="D4" s="473"/>
      <c r="E4" s="473" t="s">
        <v>723</v>
      </c>
    </row>
    <row r="5" spans="1:5" ht="24.75" thickBot="1" x14ac:dyDescent="0.25">
      <c r="A5" s="772" t="s">
        <v>146</v>
      </c>
      <c r="B5" s="773" t="s">
        <v>704</v>
      </c>
      <c r="C5" s="91" t="s">
        <v>176</v>
      </c>
      <c r="D5" s="91" t="s">
        <v>181</v>
      </c>
      <c r="E5" s="474" t="s">
        <v>182</v>
      </c>
    </row>
    <row r="6" spans="1:5" s="519" customFormat="1" ht="12.95" customHeight="1" thickBot="1" x14ac:dyDescent="0.25">
      <c r="A6" s="467" t="s">
        <v>399</v>
      </c>
      <c r="B6" s="468" t="s">
        <v>400</v>
      </c>
      <c r="C6" s="468" t="s">
        <v>401</v>
      </c>
      <c r="D6" s="106" t="s">
        <v>402</v>
      </c>
      <c r="E6" s="104" t="s">
        <v>403</v>
      </c>
    </row>
    <row r="7" spans="1:5" s="519" customFormat="1" ht="15.95" customHeight="1" thickBot="1" x14ac:dyDescent="0.25">
      <c r="A7" s="1010" t="s">
        <v>41</v>
      </c>
      <c r="B7" s="1011"/>
      <c r="C7" s="1011"/>
      <c r="D7" s="1011"/>
      <c r="E7" s="1012"/>
    </row>
    <row r="8" spans="1:5" s="493" customFormat="1" ht="12" customHeight="1" thickBot="1" x14ac:dyDescent="0.25">
      <c r="A8" s="467" t="s">
        <v>6</v>
      </c>
      <c r="B8" s="531" t="s">
        <v>538</v>
      </c>
      <c r="C8" s="399">
        <f>SUM(C9:C18)</f>
        <v>0</v>
      </c>
      <c r="D8" s="558">
        <f>SUM(D9:D18)</f>
        <v>0</v>
      </c>
      <c r="E8" s="537">
        <f>SUM(E9:E18)</f>
        <v>0</v>
      </c>
    </row>
    <row r="9" spans="1:5" s="493" customFormat="1" ht="12" customHeight="1" x14ac:dyDescent="0.2">
      <c r="A9" s="542" t="s">
        <v>70</v>
      </c>
      <c r="B9" s="322" t="s">
        <v>318</v>
      </c>
      <c r="C9" s="100"/>
      <c r="D9" s="559"/>
      <c r="E9" s="526"/>
    </row>
    <row r="10" spans="1:5" s="493" customFormat="1" ht="12" customHeight="1" x14ac:dyDescent="0.2">
      <c r="A10" s="543" t="s">
        <v>71</v>
      </c>
      <c r="B10" s="320" t="s">
        <v>319</v>
      </c>
      <c r="C10" s="396"/>
      <c r="D10" s="560"/>
      <c r="E10" s="109"/>
    </row>
    <row r="11" spans="1:5" s="493" customFormat="1" ht="12" customHeight="1" x14ac:dyDescent="0.2">
      <c r="A11" s="543" t="s">
        <v>72</v>
      </c>
      <c r="B11" s="320" t="s">
        <v>320</v>
      </c>
      <c r="C11" s="396"/>
      <c r="D11" s="560"/>
      <c r="E11" s="109"/>
    </row>
    <row r="12" spans="1:5" s="493" customFormat="1" ht="12" customHeight="1" x14ac:dyDescent="0.2">
      <c r="A12" s="543" t="s">
        <v>73</v>
      </c>
      <c r="B12" s="320" t="s">
        <v>321</v>
      </c>
      <c r="C12" s="396"/>
      <c r="D12" s="560"/>
      <c r="E12" s="109"/>
    </row>
    <row r="13" spans="1:5" s="493" customFormat="1" ht="12" customHeight="1" x14ac:dyDescent="0.2">
      <c r="A13" s="543" t="s">
        <v>105</v>
      </c>
      <c r="B13" s="320" t="s">
        <v>322</v>
      </c>
      <c r="C13" s="396"/>
      <c r="D13" s="560"/>
      <c r="E13" s="109"/>
    </row>
    <row r="14" spans="1:5" s="493" customFormat="1" ht="12" customHeight="1" x14ac:dyDescent="0.2">
      <c r="A14" s="543" t="s">
        <v>74</v>
      </c>
      <c r="B14" s="320" t="s">
        <v>539</v>
      </c>
      <c r="C14" s="396"/>
      <c r="D14" s="560"/>
      <c r="E14" s="109"/>
    </row>
    <row r="15" spans="1:5" s="520" customFormat="1" ht="12" customHeight="1" x14ac:dyDescent="0.2">
      <c r="A15" s="543" t="s">
        <v>75</v>
      </c>
      <c r="B15" s="319" t="s">
        <v>540</v>
      </c>
      <c r="C15" s="396"/>
      <c r="D15" s="560"/>
      <c r="E15" s="109"/>
    </row>
    <row r="16" spans="1:5" s="520" customFormat="1" ht="12" customHeight="1" x14ac:dyDescent="0.2">
      <c r="A16" s="543" t="s">
        <v>83</v>
      </c>
      <c r="B16" s="320" t="s">
        <v>325</v>
      </c>
      <c r="C16" s="101"/>
      <c r="D16" s="561"/>
      <c r="E16" s="525"/>
    </row>
    <row r="17" spans="1:5" s="493" customFormat="1" ht="12" customHeight="1" x14ac:dyDescent="0.2">
      <c r="A17" s="543" t="s">
        <v>84</v>
      </c>
      <c r="B17" s="320" t="s">
        <v>327</v>
      </c>
      <c r="C17" s="396"/>
      <c r="D17" s="560"/>
      <c r="E17" s="109"/>
    </row>
    <row r="18" spans="1:5" s="520" customFormat="1" ht="12" customHeight="1" thickBot="1" x14ac:dyDescent="0.25">
      <c r="A18" s="543" t="s">
        <v>85</v>
      </c>
      <c r="B18" s="319" t="s">
        <v>329</v>
      </c>
      <c r="C18" s="398"/>
      <c r="D18" s="110"/>
      <c r="E18" s="521"/>
    </row>
    <row r="19" spans="1:5" s="520" customFormat="1" ht="12" customHeight="1" thickBot="1" x14ac:dyDescent="0.25">
      <c r="A19" s="467" t="s">
        <v>7</v>
      </c>
      <c r="B19" s="531" t="s">
        <v>541</v>
      </c>
      <c r="C19" s="399">
        <f>SUM(C20:C22)</f>
        <v>0</v>
      </c>
      <c r="D19" s="558">
        <f>SUM(D20:D22)</f>
        <v>0</v>
      </c>
      <c r="E19" s="537">
        <f>SUM(E20:E22)</f>
        <v>0</v>
      </c>
    </row>
    <row r="20" spans="1:5" s="520" customFormat="1" ht="12" customHeight="1" x14ac:dyDescent="0.2">
      <c r="A20" s="543" t="s">
        <v>76</v>
      </c>
      <c r="B20" s="321" t="s">
        <v>300</v>
      </c>
      <c r="C20" s="396"/>
      <c r="D20" s="560"/>
      <c r="E20" s="109"/>
    </row>
    <row r="21" spans="1:5" s="520" customFormat="1" ht="12" customHeight="1" x14ac:dyDescent="0.2">
      <c r="A21" s="543" t="s">
        <v>77</v>
      </c>
      <c r="B21" s="320" t="s">
        <v>542</v>
      </c>
      <c r="C21" s="396"/>
      <c r="D21" s="560"/>
      <c r="E21" s="109"/>
    </row>
    <row r="22" spans="1:5" s="520" customFormat="1" ht="12" customHeight="1" x14ac:dyDescent="0.2">
      <c r="A22" s="543" t="s">
        <v>78</v>
      </c>
      <c r="B22" s="320" t="s">
        <v>543</v>
      </c>
      <c r="C22" s="396"/>
      <c r="D22" s="560"/>
      <c r="E22" s="109"/>
    </row>
    <row r="23" spans="1:5" s="493" customFormat="1" ht="12" customHeight="1" thickBot="1" x14ac:dyDescent="0.25">
      <c r="A23" s="543" t="s">
        <v>79</v>
      </c>
      <c r="B23" s="320" t="s">
        <v>654</v>
      </c>
      <c r="C23" s="396"/>
      <c r="D23" s="560"/>
      <c r="E23" s="109"/>
    </row>
    <row r="24" spans="1:5" s="493" customFormat="1" ht="12" customHeight="1" thickBot="1" x14ac:dyDescent="0.25">
      <c r="A24" s="530" t="s">
        <v>8</v>
      </c>
      <c r="B24" s="340" t="s">
        <v>122</v>
      </c>
      <c r="C24" s="41"/>
      <c r="D24" s="562"/>
      <c r="E24" s="536"/>
    </row>
    <row r="25" spans="1:5" s="493" customFormat="1" ht="12" customHeight="1" thickBot="1" x14ac:dyDescent="0.25">
      <c r="A25" s="530" t="s">
        <v>9</v>
      </c>
      <c r="B25" s="340" t="s">
        <v>544</v>
      </c>
      <c r="C25" s="399">
        <f>+C26+C27</f>
        <v>0</v>
      </c>
      <c r="D25" s="558">
        <f>+D26+D27</f>
        <v>0</v>
      </c>
      <c r="E25" s="537">
        <f>+E26+E27</f>
        <v>0</v>
      </c>
    </row>
    <row r="26" spans="1:5" s="493" customFormat="1" ht="12" customHeight="1" x14ac:dyDescent="0.2">
      <c r="A26" s="544" t="s">
        <v>313</v>
      </c>
      <c r="B26" s="545" t="s">
        <v>542</v>
      </c>
      <c r="C26" s="97"/>
      <c r="D26" s="551"/>
      <c r="E26" s="524"/>
    </row>
    <row r="27" spans="1:5" s="493" customFormat="1" ht="12" customHeight="1" x14ac:dyDescent="0.2">
      <c r="A27" s="544" t="s">
        <v>314</v>
      </c>
      <c r="B27" s="546" t="s">
        <v>545</v>
      </c>
      <c r="C27" s="400"/>
      <c r="D27" s="563"/>
      <c r="E27" s="523"/>
    </row>
    <row r="28" spans="1:5" s="493" customFormat="1" ht="12" customHeight="1" thickBot="1" x14ac:dyDescent="0.25">
      <c r="A28" s="543" t="s">
        <v>315</v>
      </c>
      <c r="B28" s="547" t="s">
        <v>655</v>
      </c>
      <c r="C28" s="527"/>
      <c r="D28" s="564"/>
      <c r="E28" s="522"/>
    </row>
    <row r="29" spans="1:5" s="493" customFormat="1" ht="12" customHeight="1" thickBot="1" x14ac:dyDescent="0.25">
      <c r="A29" s="530" t="s">
        <v>10</v>
      </c>
      <c r="B29" s="340" t="s">
        <v>546</v>
      </c>
      <c r="C29" s="399">
        <f>+C30+C31+C32</f>
        <v>0</v>
      </c>
      <c r="D29" s="558">
        <f>+D30+D31+D32</f>
        <v>0</v>
      </c>
      <c r="E29" s="537">
        <f>+E30+E31+E32</f>
        <v>0</v>
      </c>
    </row>
    <row r="30" spans="1:5" s="493" customFormat="1" ht="12" customHeight="1" x14ac:dyDescent="0.2">
      <c r="A30" s="544" t="s">
        <v>63</v>
      </c>
      <c r="B30" s="545" t="s">
        <v>331</v>
      </c>
      <c r="C30" s="97"/>
      <c r="D30" s="551"/>
      <c r="E30" s="524"/>
    </row>
    <row r="31" spans="1:5" s="493" customFormat="1" ht="12" customHeight="1" x14ac:dyDescent="0.2">
      <c r="A31" s="544" t="s">
        <v>64</v>
      </c>
      <c r="B31" s="546" t="s">
        <v>332</v>
      </c>
      <c r="C31" s="400"/>
      <c r="D31" s="563"/>
      <c r="E31" s="523"/>
    </row>
    <row r="32" spans="1:5" s="493" customFormat="1" ht="12" customHeight="1" thickBot="1" x14ac:dyDescent="0.25">
      <c r="A32" s="543" t="s">
        <v>65</v>
      </c>
      <c r="B32" s="529" t="s">
        <v>334</v>
      </c>
      <c r="C32" s="527"/>
      <c r="D32" s="564"/>
      <c r="E32" s="522"/>
    </row>
    <row r="33" spans="1:5" s="493" customFormat="1" ht="12" customHeight="1" thickBot="1" x14ac:dyDescent="0.25">
      <c r="A33" s="530" t="s">
        <v>11</v>
      </c>
      <c r="B33" s="340" t="s">
        <v>459</v>
      </c>
      <c r="C33" s="41"/>
      <c r="D33" s="562"/>
      <c r="E33" s="536"/>
    </row>
    <row r="34" spans="1:5" s="493" customFormat="1" ht="12" customHeight="1" thickBot="1" x14ac:dyDescent="0.25">
      <c r="A34" s="530" t="s">
        <v>12</v>
      </c>
      <c r="B34" s="340" t="s">
        <v>547</v>
      </c>
      <c r="C34" s="41"/>
      <c r="D34" s="562"/>
      <c r="E34" s="536"/>
    </row>
    <row r="35" spans="1:5" s="493" customFormat="1" ht="12" customHeight="1" thickBot="1" x14ac:dyDescent="0.25">
      <c r="A35" s="467" t="s">
        <v>13</v>
      </c>
      <c r="B35" s="340" t="s">
        <v>548</v>
      </c>
      <c r="C35" s="399">
        <f>+C8+C19+C24+C25+C29+C33+C34</f>
        <v>0</v>
      </c>
      <c r="D35" s="558">
        <f>+D8+D19+D24+D25+D29+D33+D34</f>
        <v>0</v>
      </c>
      <c r="E35" s="537">
        <f>+E8+E19+E24+E25+E29+E33+E34</f>
        <v>0</v>
      </c>
    </row>
    <row r="36" spans="1:5" s="520" customFormat="1" ht="12" customHeight="1" thickBot="1" x14ac:dyDescent="0.25">
      <c r="A36" s="532" t="s">
        <v>14</v>
      </c>
      <c r="B36" s="340" t="s">
        <v>549</v>
      </c>
      <c r="C36" s="399">
        <f>+C37+C38+C39</f>
        <v>0</v>
      </c>
      <c r="D36" s="558">
        <f>+D37+D38+D39</f>
        <v>0</v>
      </c>
      <c r="E36" s="537">
        <f>+E37+E38+E39</f>
        <v>0</v>
      </c>
    </row>
    <row r="37" spans="1:5" s="520" customFormat="1" ht="15" customHeight="1" x14ac:dyDescent="0.2">
      <c r="A37" s="544" t="s">
        <v>550</v>
      </c>
      <c r="B37" s="545" t="s">
        <v>163</v>
      </c>
      <c r="C37" s="97"/>
      <c r="D37" s="551"/>
      <c r="E37" s="524"/>
    </row>
    <row r="38" spans="1:5" s="520" customFormat="1" ht="15" customHeight="1" x14ac:dyDescent="0.2">
      <c r="A38" s="544" t="s">
        <v>551</v>
      </c>
      <c r="B38" s="546" t="s">
        <v>2</v>
      </c>
      <c r="C38" s="400"/>
      <c r="D38" s="563"/>
      <c r="E38" s="523"/>
    </row>
    <row r="39" spans="1:5" ht="13.5" thickBot="1" x14ac:dyDescent="0.25">
      <c r="A39" s="543" t="s">
        <v>552</v>
      </c>
      <c r="B39" s="529" t="s">
        <v>553</v>
      </c>
      <c r="C39" s="527"/>
      <c r="D39" s="564"/>
      <c r="E39" s="522"/>
    </row>
    <row r="40" spans="1:5" s="519" customFormat="1" ht="16.5" customHeight="1" thickBot="1" x14ac:dyDescent="0.25">
      <c r="A40" s="532" t="s">
        <v>15</v>
      </c>
      <c r="B40" s="533" t="s">
        <v>554</v>
      </c>
      <c r="C40" s="103">
        <f>+C35+C36</f>
        <v>0</v>
      </c>
      <c r="D40" s="565">
        <f>+D35+D36</f>
        <v>0</v>
      </c>
      <c r="E40" s="538">
        <f>+E35+E36</f>
        <v>0</v>
      </c>
    </row>
    <row r="41" spans="1:5" s="295" customFormat="1" ht="12" customHeight="1" x14ac:dyDescent="0.2">
      <c r="A41" s="475"/>
      <c r="B41" s="476"/>
      <c r="C41" s="491"/>
      <c r="D41" s="491"/>
      <c r="E41" s="491"/>
    </row>
    <row r="42" spans="1:5" ht="12" customHeight="1" thickBot="1" x14ac:dyDescent="0.25">
      <c r="A42" s="477"/>
      <c r="B42" s="478"/>
      <c r="C42" s="492"/>
      <c r="D42" s="492"/>
      <c r="E42" s="492"/>
    </row>
    <row r="43" spans="1:5" ht="12" customHeight="1" thickBot="1" x14ac:dyDescent="0.25">
      <c r="A43" s="1010" t="s">
        <v>42</v>
      </c>
      <c r="B43" s="1011"/>
      <c r="C43" s="1011"/>
      <c r="D43" s="1011"/>
      <c r="E43" s="1012"/>
    </row>
    <row r="44" spans="1:5" ht="12" customHeight="1" thickBot="1" x14ac:dyDescent="0.25">
      <c r="A44" s="530" t="s">
        <v>6</v>
      </c>
      <c r="B44" s="340" t="s">
        <v>555</v>
      </c>
      <c r="C44" s="399">
        <f>SUM(C45:C49)</f>
        <v>0</v>
      </c>
      <c r="D44" s="399">
        <f>SUM(D45:D49)</f>
        <v>0</v>
      </c>
      <c r="E44" s="537">
        <f>SUM(E45:E49)</f>
        <v>0</v>
      </c>
    </row>
    <row r="45" spans="1:5" ht="12" customHeight="1" x14ac:dyDescent="0.2">
      <c r="A45" s="543" t="s">
        <v>70</v>
      </c>
      <c r="B45" s="321" t="s">
        <v>36</v>
      </c>
      <c r="C45" s="97"/>
      <c r="D45" s="97"/>
      <c r="E45" s="524"/>
    </row>
    <row r="46" spans="1:5" ht="12" customHeight="1" x14ac:dyDescent="0.2">
      <c r="A46" s="543" t="s">
        <v>71</v>
      </c>
      <c r="B46" s="320" t="s">
        <v>131</v>
      </c>
      <c r="C46" s="393"/>
      <c r="D46" s="393"/>
      <c r="E46" s="548"/>
    </row>
    <row r="47" spans="1:5" ht="12" customHeight="1" x14ac:dyDescent="0.2">
      <c r="A47" s="543" t="s">
        <v>72</v>
      </c>
      <c r="B47" s="320" t="s">
        <v>98</v>
      </c>
      <c r="C47" s="393"/>
      <c r="D47" s="393"/>
      <c r="E47" s="548"/>
    </row>
    <row r="48" spans="1:5" s="295" customFormat="1" ht="12" customHeight="1" x14ac:dyDescent="0.2">
      <c r="A48" s="543" t="s">
        <v>73</v>
      </c>
      <c r="B48" s="320" t="s">
        <v>132</v>
      </c>
      <c r="C48" s="393"/>
      <c r="D48" s="393"/>
      <c r="E48" s="548"/>
    </row>
    <row r="49" spans="1:5" ht="12" customHeight="1" thickBot="1" x14ac:dyDescent="0.25">
      <c r="A49" s="543" t="s">
        <v>105</v>
      </c>
      <c r="B49" s="320" t="s">
        <v>133</v>
      </c>
      <c r="C49" s="393"/>
      <c r="D49" s="393"/>
      <c r="E49" s="548"/>
    </row>
    <row r="50" spans="1:5" ht="12" customHeight="1" thickBot="1" x14ac:dyDescent="0.25">
      <c r="A50" s="530" t="s">
        <v>7</v>
      </c>
      <c r="B50" s="340" t="s">
        <v>556</v>
      </c>
      <c r="C50" s="399">
        <f>SUM(C51:C53)</f>
        <v>0</v>
      </c>
      <c r="D50" s="399">
        <f>SUM(D51:D53)</f>
        <v>0</v>
      </c>
      <c r="E50" s="537">
        <f>SUM(E51:E53)</f>
        <v>0</v>
      </c>
    </row>
    <row r="51" spans="1:5" ht="12" customHeight="1" x14ac:dyDescent="0.2">
      <c r="A51" s="543" t="s">
        <v>76</v>
      </c>
      <c r="B51" s="321" t="s">
        <v>153</v>
      </c>
      <c r="C51" s="97"/>
      <c r="D51" s="97"/>
      <c r="E51" s="524"/>
    </row>
    <row r="52" spans="1:5" ht="12" customHeight="1" x14ac:dyDescent="0.2">
      <c r="A52" s="543" t="s">
        <v>77</v>
      </c>
      <c r="B52" s="320" t="s">
        <v>135</v>
      </c>
      <c r="C52" s="393"/>
      <c r="D52" s="393"/>
      <c r="E52" s="548"/>
    </row>
    <row r="53" spans="1:5" ht="15" customHeight="1" x14ac:dyDescent="0.2">
      <c r="A53" s="543" t="s">
        <v>78</v>
      </c>
      <c r="B53" s="320" t="s">
        <v>43</v>
      </c>
      <c r="C53" s="393"/>
      <c r="D53" s="393"/>
      <c r="E53" s="548"/>
    </row>
    <row r="54" spans="1:5" ht="13.5" thickBot="1" x14ac:dyDescent="0.25">
      <c r="A54" s="543" t="s">
        <v>79</v>
      </c>
      <c r="B54" s="320" t="s">
        <v>656</v>
      </c>
      <c r="C54" s="393"/>
      <c r="D54" s="393"/>
      <c r="E54" s="548"/>
    </row>
    <row r="55" spans="1:5" ht="15" customHeight="1" thickBot="1" x14ac:dyDescent="0.25">
      <c r="A55" s="530" t="s">
        <v>8</v>
      </c>
      <c r="B55" s="534" t="s">
        <v>557</v>
      </c>
      <c r="C55" s="103">
        <f>+C44+C50</f>
        <v>0</v>
      </c>
      <c r="D55" s="103">
        <f>+D44+D50</f>
        <v>0</v>
      </c>
      <c r="E55" s="538">
        <f>+E44+E50</f>
        <v>0</v>
      </c>
    </row>
    <row r="56" spans="1:5" ht="13.5" thickBot="1" x14ac:dyDescent="0.25">
      <c r="C56" s="539"/>
      <c r="D56" s="539"/>
      <c r="E56" s="539"/>
    </row>
    <row r="57" spans="1:5" ht="13.5" thickBot="1" x14ac:dyDescent="0.25">
      <c r="A57" s="624" t="s">
        <v>706</v>
      </c>
      <c r="B57" s="625"/>
      <c r="C57" s="107"/>
      <c r="D57" s="107"/>
      <c r="E57" s="528"/>
    </row>
    <row r="58" spans="1:5" ht="13.5" thickBot="1" x14ac:dyDescent="0.25">
      <c r="A58" s="626" t="s">
        <v>705</v>
      </c>
      <c r="B58" s="627"/>
      <c r="C58" s="107"/>
      <c r="D58" s="107"/>
      <c r="E58" s="528"/>
    </row>
  </sheetData>
  <sheetProtection formatCells="0"/>
  <mergeCells count="4">
    <mergeCell ref="B2:D2"/>
    <mergeCell ref="B3:D3"/>
    <mergeCell ref="A7:E7"/>
    <mergeCell ref="A43:E43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6"/>
  <sheetViews>
    <sheetView view="pageLayout" zoomScaleNormal="100" workbookViewId="0">
      <selection activeCell="G3" sqref="G3"/>
    </sheetView>
  </sheetViews>
  <sheetFormatPr defaultColWidth="9.33203125" defaultRowHeight="12.75" x14ac:dyDescent="0.2"/>
  <cols>
    <col min="1" max="1" width="7" style="293" customWidth="1"/>
    <col min="2" max="2" width="32" style="32" customWidth="1"/>
    <col min="3" max="3" width="12.5" style="32" customWidth="1"/>
    <col min="4" max="5" width="11.83203125" style="32" customWidth="1"/>
    <col min="6" max="6" width="14.6640625" style="32" customWidth="1"/>
    <col min="7" max="16384" width="9.33203125" style="32"/>
  </cols>
  <sheetData>
    <row r="1" spans="1:6" ht="14.25" thickBot="1" x14ac:dyDescent="0.25">
      <c r="F1" s="39" t="s">
        <v>723</v>
      </c>
    </row>
    <row r="2" spans="1:6" ht="24.75" customHeight="1" thickBot="1" x14ac:dyDescent="0.25">
      <c r="A2" s="1028" t="s">
        <v>4</v>
      </c>
      <c r="B2" s="1030" t="s">
        <v>292</v>
      </c>
      <c r="C2" s="1030" t="s">
        <v>657</v>
      </c>
      <c r="D2" s="1030" t="s">
        <v>695</v>
      </c>
      <c r="E2" s="1024" t="s">
        <v>658</v>
      </c>
      <c r="F2" s="1025"/>
    </row>
    <row r="3" spans="1:6" s="294" customFormat="1" ht="57.75" customHeight="1" thickBot="1" x14ac:dyDescent="0.25">
      <c r="A3" s="1029"/>
      <c r="B3" s="1031"/>
      <c r="C3" s="1031"/>
      <c r="D3" s="1031"/>
      <c r="E3" s="30" t="s">
        <v>659</v>
      </c>
      <c r="F3" s="622" t="s">
        <v>856</v>
      </c>
    </row>
    <row r="4" spans="1:6" s="295" customFormat="1" ht="15" customHeight="1" thickBot="1" x14ac:dyDescent="0.25">
      <c r="A4" s="467" t="s">
        <v>399</v>
      </c>
      <c r="B4" s="468" t="s">
        <v>400</v>
      </c>
      <c r="C4" s="468" t="s">
        <v>401</v>
      </c>
      <c r="D4" s="468" t="s">
        <v>402</v>
      </c>
      <c r="E4" s="468" t="s">
        <v>696</v>
      </c>
      <c r="F4" s="552" t="s">
        <v>480</v>
      </c>
    </row>
    <row r="5" spans="1:6" ht="15" customHeight="1" x14ac:dyDescent="0.2">
      <c r="A5" s="296" t="s">
        <v>6</v>
      </c>
      <c r="B5" s="297" t="s">
        <v>707</v>
      </c>
      <c r="C5" s="298">
        <v>950101937</v>
      </c>
      <c r="D5" s="298"/>
      <c r="E5" s="299">
        <f>C5+D5</f>
        <v>950101937</v>
      </c>
      <c r="F5" s="300">
        <v>684533291</v>
      </c>
    </row>
    <row r="6" spans="1:6" ht="15" customHeight="1" x14ac:dyDescent="0.2">
      <c r="A6" s="301" t="s">
        <v>7</v>
      </c>
      <c r="B6" s="302" t="s">
        <v>708</v>
      </c>
      <c r="C6" s="2">
        <v>271282</v>
      </c>
      <c r="D6" s="2"/>
      <c r="E6" s="299">
        <f t="shared" ref="E6:E35" si="0">C6+D6</f>
        <v>271282</v>
      </c>
      <c r="F6" s="165"/>
    </row>
    <row r="7" spans="1:6" ht="15" customHeight="1" x14ac:dyDescent="0.2">
      <c r="A7" s="301" t="s">
        <v>8</v>
      </c>
      <c r="B7" s="302" t="s">
        <v>709</v>
      </c>
      <c r="C7" s="2">
        <v>103450</v>
      </c>
      <c r="D7" s="2"/>
      <c r="E7" s="299">
        <f t="shared" si="0"/>
        <v>103450</v>
      </c>
      <c r="F7" s="165"/>
    </row>
    <row r="8" spans="1:6" ht="15" customHeight="1" x14ac:dyDescent="0.2">
      <c r="A8" s="301" t="s">
        <v>9</v>
      </c>
      <c r="B8" s="302" t="s">
        <v>710</v>
      </c>
      <c r="C8" s="2">
        <v>1917844</v>
      </c>
      <c r="D8" s="2"/>
      <c r="E8" s="299">
        <f t="shared" si="0"/>
        <v>1917844</v>
      </c>
      <c r="F8" s="165"/>
    </row>
    <row r="9" spans="1:6" ht="15" customHeight="1" x14ac:dyDescent="0.2">
      <c r="A9" s="301" t="s">
        <v>10</v>
      </c>
      <c r="B9" s="302" t="s">
        <v>711</v>
      </c>
      <c r="C9" s="2">
        <v>29374</v>
      </c>
      <c r="D9" s="2"/>
      <c r="E9" s="299">
        <f t="shared" si="0"/>
        <v>29374</v>
      </c>
      <c r="F9" s="165"/>
    </row>
    <row r="10" spans="1:6" ht="15" customHeight="1" x14ac:dyDescent="0.2">
      <c r="A10" s="301" t="s">
        <v>11</v>
      </c>
      <c r="B10" s="302" t="s">
        <v>814</v>
      </c>
      <c r="C10" s="2">
        <v>69078</v>
      </c>
      <c r="D10" s="2"/>
      <c r="E10" s="299">
        <f t="shared" si="0"/>
        <v>69078</v>
      </c>
      <c r="F10" s="165"/>
    </row>
    <row r="11" spans="1:6" ht="15" customHeight="1" x14ac:dyDescent="0.2">
      <c r="A11" s="301" t="s">
        <v>12</v>
      </c>
      <c r="B11" s="302"/>
      <c r="C11" s="2"/>
      <c r="D11" s="2"/>
      <c r="E11" s="299">
        <f t="shared" si="0"/>
        <v>0</v>
      </c>
      <c r="F11" s="165"/>
    </row>
    <row r="12" spans="1:6" ht="15" customHeight="1" x14ac:dyDescent="0.2">
      <c r="A12" s="301" t="s">
        <v>13</v>
      </c>
      <c r="B12" s="302"/>
      <c r="C12" s="2"/>
      <c r="D12" s="2"/>
      <c r="E12" s="299">
        <f t="shared" si="0"/>
        <v>0</v>
      </c>
      <c r="F12" s="165"/>
    </row>
    <row r="13" spans="1:6" ht="15" customHeight="1" x14ac:dyDescent="0.2">
      <c r="A13" s="301" t="s">
        <v>14</v>
      </c>
      <c r="B13" s="302"/>
      <c r="C13" s="2"/>
      <c r="D13" s="2"/>
      <c r="E13" s="299">
        <f t="shared" si="0"/>
        <v>0</v>
      </c>
      <c r="F13" s="165"/>
    </row>
    <row r="14" spans="1:6" ht="15" customHeight="1" x14ac:dyDescent="0.2">
      <c r="A14" s="301" t="s">
        <v>15</v>
      </c>
      <c r="B14" s="302"/>
      <c r="C14" s="2"/>
      <c r="D14" s="2"/>
      <c r="E14" s="299">
        <f t="shared" si="0"/>
        <v>0</v>
      </c>
      <c r="F14" s="165"/>
    </row>
    <row r="15" spans="1:6" ht="15" customHeight="1" x14ac:dyDescent="0.2">
      <c r="A15" s="301" t="s">
        <v>16</v>
      </c>
      <c r="B15" s="302"/>
      <c r="C15" s="2"/>
      <c r="D15" s="2"/>
      <c r="E15" s="299">
        <f t="shared" si="0"/>
        <v>0</v>
      </c>
      <c r="F15" s="165"/>
    </row>
    <row r="16" spans="1:6" ht="15" customHeight="1" x14ac:dyDescent="0.2">
      <c r="A16" s="301" t="s">
        <v>17</v>
      </c>
      <c r="B16" s="302"/>
      <c r="C16" s="2"/>
      <c r="D16" s="2"/>
      <c r="E16" s="299">
        <f t="shared" si="0"/>
        <v>0</v>
      </c>
      <c r="F16" s="165"/>
    </row>
    <row r="17" spans="1:6" ht="15" customHeight="1" x14ac:dyDescent="0.2">
      <c r="A17" s="301" t="s">
        <v>18</v>
      </c>
      <c r="B17" s="302"/>
      <c r="C17" s="2"/>
      <c r="D17" s="2"/>
      <c r="E17" s="299">
        <f t="shared" si="0"/>
        <v>0</v>
      </c>
      <c r="F17" s="165"/>
    </row>
    <row r="18" spans="1:6" ht="15" customHeight="1" x14ac:dyDescent="0.2">
      <c r="A18" s="301" t="s">
        <v>19</v>
      </c>
      <c r="B18" s="302"/>
      <c r="C18" s="2"/>
      <c r="D18" s="2"/>
      <c r="E18" s="299">
        <f t="shared" si="0"/>
        <v>0</v>
      </c>
      <c r="F18" s="165"/>
    </row>
    <row r="19" spans="1:6" ht="15" customHeight="1" x14ac:dyDescent="0.2">
      <c r="A19" s="301" t="s">
        <v>20</v>
      </c>
      <c r="B19" s="302"/>
      <c r="C19" s="2"/>
      <c r="D19" s="2"/>
      <c r="E19" s="299">
        <f t="shared" si="0"/>
        <v>0</v>
      </c>
      <c r="F19" s="165"/>
    </row>
    <row r="20" spans="1:6" ht="15" customHeight="1" x14ac:dyDescent="0.2">
      <c r="A20" s="301" t="s">
        <v>21</v>
      </c>
      <c r="B20" s="302"/>
      <c r="C20" s="2"/>
      <c r="D20" s="2"/>
      <c r="E20" s="299">
        <f t="shared" si="0"/>
        <v>0</v>
      </c>
      <c r="F20" s="165"/>
    </row>
    <row r="21" spans="1:6" ht="15" customHeight="1" x14ac:dyDescent="0.2">
      <c r="A21" s="301" t="s">
        <v>22</v>
      </c>
      <c r="B21" s="302"/>
      <c r="C21" s="2"/>
      <c r="D21" s="2"/>
      <c r="E21" s="299">
        <f t="shared" si="0"/>
        <v>0</v>
      </c>
      <c r="F21" s="165"/>
    </row>
    <row r="22" spans="1:6" ht="15" customHeight="1" x14ac:dyDescent="0.2">
      <c r="A22" s="301" t="s">
        <v>23</v>
      </c>
      <c r="B22" s="302"/>
      <c r="C22" s="2"/>
      <c r="D22" s="2"/>
      <c r="E22" s="299">
        <f t="shared" si="0"/>
        <v>0</v>
      </c>
      <c r="F22" s="165"/>
    </row>
    <row r="23" spans="1:6" ht="15" customHeight="1" x14ac:dyDescent="0.2">
      <c r="A23" s="301" t="s">
        <v>24</v>
      </c>
      <c r="B23" s="302"/>
      <c r="C23" s="2"/>
      <c r="D23" s="2"/>
      <c r="E23" s="299">
        <f t="shared" si="0"/>
        <v>0</v>
      </c>
      <c r="F23" s="165"/>
    </row>
    <row r="24" spans="1:6" ht="15" customHeight="1" x14ac:dyDescent="0.2">
      <c r="A24" s="301" t="s">
        <v>25</v>
      </c>
      <c r="B24" s="302"/>
      <c r="C24" s="2"/>
      <c r="D24" s="2"/>
      <c r="E24" s="299">
        <f t="shared" si="0"/>
        <v>0</v>
      </c>
      <c r="F24" s="165"/>
    </row>
    <row r="25" spans="1:6" ht="15" customHeight="1" x14ac:dyDescent="0.2">
      <c r="A25" s="301" t="s">
        <v>26</v>
      </c>
      <c r="B25" s="302"/>
      <c r="C25" s="2"/>
      <c r="D25" s="2"/>
      <c r="E25" s="299">
        <f t="shared" si="0"/>
        <v>0</v>
      </c>
      <c r="F25" s="165"/>
    </row>
    <row r="26" spans="1:6" ht="15" customHeight="1" x14ac:dyDescent="0.2">
      <c r="A26" s="301" t="s">
        <v>27</v>
      </c>
      <c r="B26" s="302"/>
      <c r="C26" s="2"/>
      <c r="D26" s="2"/>
      <c r="E26" s="299">
        <f t="shared" si="0"/>
        <v>0</v>
      </c>
      <c r="F26" s="165"/>
    </row>
    <row r="27" spans="1:6" ht="15" customHeight="1" x14ac:dyDescent="0.2">
      <c r="A27" s="301" t="s">
        <v>28</v>
      </c>
      <c r="B27" s="302"/>
      <c r="C27" s="2"/>
      <c r="D27" s="2"/>
      <c r="E27" s="299">
        <f t="shared" si="0"/>
        <v>0</v>
      </c>
      <c r="F27" s="165"/>
    </row>
    <row r="28" spans="1:6" ht="15" customHeight="1" x14ac:dyDescent="0.2">
      <c r="A28" s="301" t="s">
        <v>29</v>
      </c>
      <c r="B28" s="302"/>
      <c r="C28" s="2"/>
      <c r="D28" s="2"/>
      <c r="E28" s="299">
        <f t="shared" si="0"/>
        <v>0</v>
      </c>
      <c r="F28" s="165"/>
    </row>
    <row r="29" spans="1:6" ht="15" customHeight="1" x14ac:dyDescent="0.2">
      <c r="A29" s="301" t="s">
        <v>30</v>
      </c>
      <c r="B29" s="302"/>
      <c r="C29" s="2"/>
      <c r="D29" s="2"/>
      <c r="E29" s="299">
        <f t="shared" si="0"/>
        <v>0</v>
      </c>
      <c r="F29" s="165"/>
    </row>
    <row r="30" spans="1:6" ht="15" customHeight="1" x14ac:dyDescent="0.2">
      <c r="A30" s="301" t="s">
        <v>31</v>
      </c>
      <c r="B30" s="302"/>
      <c r="C30" s="2"/>
      <c r="D30" s="2"/>
      <c r="E30" s="299"/>
      <c r="F30" s="165"/>
    </row>
    <row r="31" spans="1:6" ht="15" customHeight="1" x14ac:dyDescent="0.2">
      <c r="A31" s="301" t="s">
        <v>32</v>
      </c>
      <c r="B31" s="302"/>
      <c r="C31" s="2"/>
      <c r="D31" s="2"/>
      <c r="E31" s="299">
        <f t="shared" si="0"/>
        <v>0</v>
      </c>
      <c r="F31" s="165"/>
    </row>
    <row r="32" spans="1:6" ht="15" customHeight="1" x14ac:dyDescent="0.2">
      <c r="A32" s="301" t="s">
        <v>33</v>
      </c>
      <c r="B32" s="302"/>
      <c r="C32" s="2"/>
      <c r="D32" s="2"/>
      <c r="E32" s="299">
        <f t="shared" si="0"/>
        <v>0</v>
      </c>
      <c r="F32" s="165"/>
    </row>
    <row r="33" spans="1:6" ht="15" customHeight="1" x14ac:dyDescent="0.2">
      <c r="A33" s="301" t="s">
        <v>34</v>
      </c>
      <c r="B33" s="302"/>
      <c r="C33" s="2"/>
      <c r="D33" s="2"/>
      <c r="E33" s="299">
        <f t="shared" si="0"/>
        <v>0</v>
      </c>
      <c r="F33" s="165"/>
    </row>
    <row r="34" spans="1:6" ht="15" customHeight="1" x14ac:dyDescent="0.2">
      <c r="A34" s="301" t="s">
        <v>90</v>
      </c>
      <c r="B34" s="302"/>
      <c r="C34" s="2"/>
      <c r="D34" s="2"/>
      <c r="E34" s="299">
        <f t="shared" si="0"/>
        <v>0</v>
      </c>
      <c r="F34" s="165"/>
    </row>
    <row r="35" spans="1:6" ht="15" customHeight="1" thickBot="1" x14ac:dyDescent="0.25">
      <c r="A35" s="301" t="s">
        <v>185</v>
      </c>
      <c r="B35" s="303"/>
      <c r="C35" s="3"/>
      <c r="D35" s="3"/>
      <c r="E35" s="299">
        <f t="shared" si="0"/>
        <v>0</v>
      </c>
      <c r="F35" s="304"/>
    </row>
    <row r="36" spans="1:6" ht="15" customHeight="1" thickBot="1" x14ac:dyDescent="0.25">
      <c r="A36" s="1026" t="s">
        <v>39</v>
      </c>
      <c r="B36" s="1027"/>
      <c r="C36" s="14">
        <f>SUM(C5:C35)</f>
        <v>952492965</v>
      </c>
      <c r="D36" s="14">
        <f>SUM(D5:D35)</f>
        <v>0</v>
      </c>
      <c r="E36" s="14">
        <f>SUM(E5:E35)</f>
        <v>952492965</v>
      </c>
      <c r="F36" s="15">
        <f>SUM(F5:F35)</f>
        <v>684533291</v>
      </c>
    </row>
  </sheetData>
  <mergeCells count="6">
    <mergeCell ref="E2:F2"/>
    <mergeCell ref="A36:B36"/>
    <mergeCell ref="A2:A3"/>
    <mergeCell ref="B2:B3"/>
    <mergeCell ref="C2:C3"/>
    <mergeCell ref="D2:D3"/>
  </mergeCells>
  <phoneticPr fontId="27" type="noConversion"/>
  <printOptions horizontalCentered="1"/>
  <pageMargins left="0.78740157480314965" right="0.78740157480314965" top="1.5748031496062993" bottom="0.98425196850393704" header="0.78740157480314965" footer="0.78740157480314965"/>
  <pageSetup paperSize="9" scale="95" orientation="portrait" r:id="rId1"/>
  <headerFooter alignWithMargins="0">
    <oddHeader xml:space="preserve">&amp;C&amp;"Times New Roman CE,Félkövér"&amp;12
KÖLTSÉGVETÉSI SZERVEK MARADVÁNYÁNAK ALAKULÁSA&amp;R&amp;"Times New Roman CE,Félkövér dőlt"&amp;12 9.melléklet a 10/2019.(V.30.)Önkormányzati rendelethez
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O15"/>
  <sheetViews>
    <sheetView view="pageLayout" zoomScaleNormal="100" workbookViewId="0">
      <selection activeCell="O17" sqref="O17"/>
    </sheetView>
  </sheetViews>
  <sheetFormatPr defaultColWidth="9.33203125" defaultRowHeight="12" x14ac:dyDescent="0.2"/>
  <cols>
    <col min="1" max="1" width="3.6640625" style="733" customWidth="1"/>
    <col min="2" max="2" width="32.6640625" style="733" customWidth="1"/>
    <col min="3" max="3" width="15.1640625" style="734" customWidth="1"/>
    <col min="4" max="4" width="15.6640625" style="734" customWidth="1"/>
    <col min="5" max="5" width="16.5" style="734" customWidth="1"/>
    <col min="6" max="8" width="15.1640625" style="734" customWidth="1"/>
    <col min="9" max="9" width="16.1640625" style="734" customWidth="1"/>
    <col min="10" max="10" width="12.33203125" style="734" customWidth="1"/>
    <col min="11" max="11" width="15.33203125" style="734" customWidth="1"/>
    <col min="12" max="12" width="16.33203125" style="734" customWidth="1"/>
    <col min="13" max="13" width="16.6640625" style="734" customWidth="1"/>
    <col min="14" max="14" width="16" style="734" customWidth="1"/>
    <col min="15" max="15" width="17" style="734" customWidth="1"/>
    <col min="16" max="16384" width="9.33203125" style="734"/>
  </cols>
  <sheetData>
    <row r="2" spans="1:15" ht="15.75" x14ac:dyDescent="0.25">
      <c r="A2" s="1032" t="s">
        <v>857</v>
      </c>
      <c r="B2" s="1032"/>
      <c r="C2" s="1032"/>
      <c r="D2" s="1032"/>
      <c r="E2" s="1032"/>
      <c r="F2" s="1032"/>
      <c r="G2" s="1032"/>
      <c r="H2" s="1032"/>
      <c r="I2" s="1032"/>
      <c r="J2" s="1032"/>
      <c r="K2" s="1032"/>
      <c r="L2" s="1032"/>
      <c r="M2" s="1032"/>
      <c r="N2" s="1032"/>
      <c r="O2" s="1032"/>
    </row>
    <row r="4" spans="1:15" ht="12.75" thickBot="1" x14ac:dyDescent="0.25">
      <c r="J4" s="735"/>
      <c r="K4" s="735"/>
      <c r="M4" s="735"/>
      <c r="N4" s="735"/>
      <c r="O4" s="735" t="s">
        <v>806</v>
      </c>
    </row>
    <row r="5" spans="1:15" s="736" customFormat="1" ht="12.75" thickBot="1" x14ac:dyDescent="0.25">
      <c r="A5" s="694"/>
      <c r="B5" s="695" t="s">
        <v>766</v>
      </c>
      <c r="C5" s="696" t="s">
        <v>767</v>
      </c>
      <c r="D5" s="696" t="s">
        <v>768</v>
      </c>
      <c r="E5" s="696" t="s">
        <v>769</v>
      </c>
      <c r="F5" s="696" t="s">
        <v>770</v>
      </c>
      <c r="G5" s="696" t="s">
        <v>771</v>
      </c>
      <c r="H5" s="696" t="s">
        <v>772</v>
      </c>
      <c r="I5" s="696" t="s">
        <v>773</v>
      </c>
      <c r="J5" s="696" t="s">
        <v>774</v>
      </c>
      <c r="K5" s="696" t="s">
        <v>775</v>
      </c>
      <c r="L5" s="696" t="s">
        <v>776</v>
      </c>
      <c r="M5" s="696" t="s">
        <v>777</v>
      </c>
      <c r="N5" s="696" t="s">
        <v>778</v>
      </c>
      <c r="O5" s="696" t="s">
        <v>779</v>
      </c>
    </row>
    <row r="6" spans="1:15" ht="60.75" customHeight="1" thickBot="1" x14ac:dyDescent="0.25">
      <c r="A6" s="702" t="s">
        <v>6</v>
      </c>
      <c r="B6" s="697" t="s">
        <v>51</v>
      </c>
      <c r="C6" s="698" t="s">
        <v>795</v>
      </c>
      <c r="D6" s="698" t="s">
        <v>796</v>
      </c>
      <c r="E6" s="698" t="s">
        <v>797</v>
      </c>
      <c r="F6" s="698" t="s">
        <v>798</v>
      </c>
      <c r="G6" s="698" t="s">
        <v>799</v>
      </c>
      <c r="H6" s="698" t="s">
        <v>800</v>
      </c>
      <c r="I6" s="698" t="s">
        <v>801</v>
      </c>
      <c r="J6" s="698" t="s">
        <v>802</v>
      </c>
      <c r="K6" s="698" t="s">
        <v>803</v>
      </c>
      <c r="L6" s="698" t="s">
        <v>804</v>
      </c>
      <c r="M6" s="698" t="s">
        <v>805</v>
      </c>
      <c r="N6" s="739" t="s">
        <v>807</v>
      </c>
      <c r="O6" s="739" t="s">
        <v>808</v>
      </c>
    </row>
    <row r="7" spans="1:15" ht="24.95" customHeight="1" x14ac:dyDescent="0.2">
      <c r="A7" s="703" t="s">
        <v>7</v>
      </c>
      <c r="B7" s="713" t="s">
        <v>711</v>
      </c>
      <c r="C7" s="740">
        <v>-96646586</v>
      </c>
      <c r="D7" s="740">
        <v>96675960</v>
      </c>
      <c r="E7" s="740">
        <f>SUM(C7:D7)</f>
        <v>29374</v>
      </c>
      <c r="F7" s="741"/>
      <c r="G7" s="741"/>
      <c r="H7" s="741"/>
      <c r="I7" s="742">
        <f>+E7+H7</f>
        <v>29374</v>
      </c>
      <c r="J7" s="740"/>
      <c r="K7" s="740">
        <f>+I7+J7</f>
        <v>29374</v>
      </c>
      <c r="L7" s="740"/>
      <c r="M7" s="743">
        <f>+E7-L7</f>
        <v>29374</v>
      </c>
      <c r="N7" s="744"/>
      <c r="O7" s="745"/>
    </row>
    <row r="8" spans="1:15" ht="24.95" customHeight="1" x14ac:dyDescent="0.2">
      <c r="A8" s="705" t="s">
        <v>8</v>
      </c>
      <c r="B8" s="714" t="s">
        <v>787</v>
      </c>
      <c r="C8" s="746">
        <v>-39851336</v>
      </c>
      <c r="D8" s="746">
        <v>40838634</v>
      </c>
      <c r="E8" s="740">
        <f>SUM(C8:D8)</f>
        <v>987298</v>
      </c>
      <c r="F8" s="746">
        <v>930546</v>
      </c>
      <c r="G8" s="746"/>
      <c r="H8" s="746">
        <f>+F8-G8</f>
        <v>930546</v>
      </c>
      <c r="I8" s="742">
        <f>+E8+H8</f>
        <v>1917844</v>
      </c>
      <c r="J8" s="746"/>
      <c r="K8" s="740">
        <f>+I8+J8</f>
        <v>1917844</v>
      </c>
      <c r="L8" s="746">
        <v>0</v>
      </c>
      <c r="M8" s="742">
        <f t="shared" ref="M8:M10" si="0">+E8-L8</f>
        <v>987298</v>
      </c>
      <c r="N8" s="747">
        <f>+H8*0.09</f>
        <v>83749.14</v>
      </c>
      <c r="O8" s="748">
        <f>+H8-N8</f>
        <v>846796.86</v>
      </c>
    </row>
    <row r="9" spans="1:15" ht="24.95" customHeight="1" x14ac:dyDescent="0.2">
      <c r="A9" s="705" t="s">
        <v>9</v>
      </c>
      <c r="B9" s="714" t="s">
        <v>814</v>
      </c>
      <c r="C9" s="746">
        <v>-45262013</v>
      </c>
      <c r="D9" s="746">
        <v>45331091</v>
      </c>
      <c r="E9" s="740">
        <f>SUM(C9:D9)</f>
        <v>69078</v>
      </c>
      <c r="F9" s="746"/>
      <c r="G9" s="746"/>
      <c r="H9" s="746"/>
      <c r="I9" s="742">
        <f>+E9+H9</f>
        <v>69078</v>
      </c>
      <c r="J9" s="746"/>
      <c r="K9" s="740">
        <f>+I9+J9</f>
        <v>69078</v>
      </c>
      <c r="L9" s="746">
        <v>0</v>
      </c>
      <c r="M9" s="742">
        <f t="shared" si="0"/>
        <v>69078</v>
      </c>
      <c r="N9" s="747"/>
      <c r="O9" s="748"/>
    </row>
    <row r="10" spans="1:15" ht="24.95" customHeight="1" x14ac:dyDescent="0.2">
      <c r="A10" s="703" t="s">
        <v>10</v>
      </c>
      <c r="B10" s="707" t="s">
        <v>709</v>
      </c>
      <c r="C10" s="746">
        <v>-153216809</v>
      </c>
      <c r="D10" s="746">
        <v>153320259</v>
      </c>
      <c r="E10" s="740">
        <f>SUM(C10:D10)</f>
        <v>103450</v>
      </c>
      <c r="F10" s="746"/>
      <c r="G10" s="746"/>
      <c r="H10" s="746"/>
      <c r="I10" s="742">
        <f>+E10+H10</f>
        <v>103450</v>
      </c>
      <c r="J10" s="746"/>
      <c r="K10" s="740">
        <f>+I10+J10</f>
        <v>103450</v>
      </c>
      <c r="L10" s="746">
        <v>0</v>
      </c>
      <c r="M10" s="742">
        <f t="shared" si="0"/>
        <v>103450</v>
      </c>
      <c r="N10" s="749"/>
      <c r="O10" s="750"/>
    </row>
    <row r="11" spans="1:15" ht="24.95" customHeight="1" thickBot="1" x14ac:dyDescent="0.25">
      <c r="A11" s="709" t="s">
        <v>11</v>
      </c>
      <c r="B11" s="715" t="s">
        <v>708</v>
      </c>
      <c r="C11" s="751">
        <v>-93587320</v>
      </c>
      <c r="D11" s="751">
        <v>93858602</v>
      </c>
      <c r="E11" s="751">
        <f t="shared" ref="E11" si="1">SUM(C11:D11)</f>
        <v>271282</v>
      </c>
      <c r="F11" s="751"/>
      <c r="G11" s="751"/>
      <c r="H11" s="751"/>
      <c r="I11" s="751">
        <f>+E11+H11</f>
        <v>271282</v>
      </c>
      <c r="J11" s="751"/>
      <c r="K11" s="751">
        <f t="shared" ref="K11" si="2">+I11+J11</f>
        <v>271282</v>
      </c>
      <c r="L11" s="751"/>
      <c r="M11" s="752">
        <f>+E11-L11</f>
        <v>271282</v>
      </c>
      <c r="N11" s="753"/>
      <c r="O11" s="754"/>
    </row>
    <row r="12" spans="1:15" ht="24.95" customHeight="1" thickBot="1" x14ac:dyDescent="0.25">
      <c r="A12" s="700" t="s">
        <v>12</v>
      </c>
      <c r="B12" s="716" t="s">
        <v>785</v>
      </c>
      <c r="C12" s="755">
        <f>SUM(C7:C11)</f>
        <v>-428564064</v>
      </c>
      <c r="D12" s="755">
        <f>SUM(D7:D11)</f>
        <v>430024546</v>
      </c>
      <c r="E12" s="755">
        <f>SUM(E7:E11)</f>
        <v>1460482</v>
      </c>
      <c r="F12" s="755">
        <f>SUM(F7:F11)</f>
        <v>930546</v>
      </c>
      <c r="G12" s="755">
        <f t="shared" ref="G12:O12" si="3">SUM(G7:G11)</f>
        <v>0</v>
      </c>
      <c r="H12" s="755">
        <f t="shared" si="3"/>
        <v>930546</v>
      </c>
      <c r="I12" s="755">
        <f t="shared" si="3"/>
        <v>2391028</v>
      </c>
      <c r="J12" s="755">
        <f t="shared" si="3"/>
        <v>0</v>
      </c>
      <c r="K12" s="755">
        <f t="shared" si="3"/>
        <v>2391028</v>
      </c>
      <c r="L12" s="755">
        <f t="shared" si="3"/>
        <v>0</v>
      </c>
      <c r="M12" s="755">
        <f t="shared" si="3"/>
        <v>1460482</v>
      </c>
      <c r="N12" s="755">
        <f t="shared" si="3"/>
        <v>83749.14</v>
      </c>
      <c r="O12" s="755">
        <f t="shared" si="3"/>
        <v>846796.86</v>
      </c>
    </row>
    <row r="13" spans="1:15" ht="24.95" customHeight="1" thickBot="1" x14ac:dyDescent="0.25">
      <c r="A13" s="700" t="s">
        <v>13</v>
      </c>
      <c r="B13" s="717" t="s">
        <v>707</v>
      </c>
      <c r="C13" s="757">
        <v>616803116</v>
      </c>
      <c r="D13" s="757">
        <v>333298821</v>
      </c>
      <c r="E13" s="758">
        <f>SUM(C13:D13)</f>
        <v>950101937</v>
      </c>
      <c r="F13" s="759"/>
      <c r="G13" s="759"/>
      <c r="H13" s="759"/>
      <c r="I13" s="757">
        <f>+E13+H13</f>
        <v>950101937</v>
      </c>
      <c r="J13" s="757"/>
      <c r="K13" s="758">
        <f>+I13+J13</f>
        <v>950101937</v>
      </c>
      <c r="L13" s="757"/>
      <c r="M13" s="757">
        <f>+E13-L13</f>
        <v>950101937</v>
      </c>
      <c r="N13" s="756"/>
      <c r="O13" s="756"/>
    </row>
    <row r="14" spans="1:15" ht="24.95" customHeight="1" thickBot="1" x14ac:dyDescent="0.25">
      <c r="A14" s="700" t="s">
        <v>14</v>
      </c>
      <c r="B14" s="718" t="s">
        <v>786</v>
      </c>
      <c r="C14" s="755">
        <f t="shared" ref="C14:O14" si="4">SUM(C12:C13)</f>
        <v>188239052</v>
      </c>
      <c r="D14" s="755">
        <f t="shared" si="4"/>
        <v>763323367</v>
      </c>
      <c r="E14" s="755">
        <f t="shared" si="4"/>
        <v>951562419</v>
      </c>
      <c r="F14" s="755">
        <f t="shared" si="4"/>
        <v>930546</v>
      </c>
      <c r="G14" s="755">
        <f t="shared" si="4"/>
        <v>0</v>
      </c>
      <c r="H14" s="755">
        <f t="shared" si="4"/>
        <v>930546</v>
      </c>
      <c r="I14" s="755">
        <f t="shared" si="4"/>
        <v>952492965</v>
      </c>
      <c r="J14" s="755">
        <f t="shared" si="4"/>
        <v>0</v>
      </c>
      <c r="K14" s="755">
        <f t="shared" si="4"/>
        <v>952492965</v>
      </c>
      <c r="L14" s="755">
        <f t="shared" si="4"/>
        <v>0</v>
      </c>
      <c r="M14" s="755">
        <f t="shared" si="4"/>
        <v>951562419</v>
      </c>
      <c r="N14" s="755">
        <f t="shared" si="4"/>
        <v>83749.14</v>
      </c>
      <c r="O14" s="755">
        <f t="shared" si="4"/>
        <v>846796.86</v>
      </c>
    </row>
    <row r="15" spans="1:15" s="738" customFormat="1" ht="20.100000000000001" customHeight="1" x14ac:dyDescent="0.2">
      <c r="A15" s="737"/>
      <c r="B15" s="737"/>
    </row>
  </sheetData>
  <mergeCells count="1">
    <mergeCell ref="A2:O2"/>
  </mergeCells>
  <printOptions horizontalCentered="1"/>
  <pageMargins left="0.15748031496062992" right="0.15748031496062992" top="0.98425196850393704" bottom="0.98425196850393704" header="0.51181102362204722" footer="0.51181102362204722"/>
  <pageSetup scale="62" orientation="landscape" r:id="rId1"/>
  <headerFooter alignWithMargins="0">
    <oddHeader>&amp;R&amp;"Times New Roman,Normál"9.1.melléklet a 10/2019.(V.30.)Önkormányzati rendelethez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C1:O33"/>
  <sheetViews>
    <sheetView view="pageLayout" topLeftCell="D1" zoomScaleNormal="100" workbookViewId="0">
      <selection activeCell="Q1" sqref="Q1"/>
    </sheetView>
  </sheetViews>
  <sheetFormatPr defaultColWidth="9.33203125" defaultRowHeight="12.75" x14ac:dyDescent="0.2"/>
  <cols>
    <col min="1" max="2" width="9.33203125" style="687"/>
    <col min="3" max="3" width="4" style="689" customWidth="1"/>
    <col min="4" max="4" width="34.1640625" style="689" customWidth="1"/>
    <col min="5" max="5" width="14.33203125" style="687" customWidth="1"/>
    <col min="6" max="6" width="13.83203125" style="687" customWidth="1"/>
    <col min="7" max="7" width="14.5" style="687" customWidth="1"/>
    <col min="8" max="8" width="14.6640625" style="687" bestFit="1" customWidth="1"/>
    <col min="9" max="9" width="13" style="687" customWidth="1"/>
    <col min="10" max="10" width="14" style="687" customWidth="1"/>
    <col min="11" max="11" width="14.83203125" style="687" customWidth="1"/>
    <col min="12" max="12" width="13" style="687" customWidth="1"/>
    <col min="13" max="13" width="11" style="687" customWidth="1"/>
    <col min="14" max="14" width="11.6640625" style="687" customWidth="1"/>
    <col min="15" max="15" width="13.5" style="687" customWidth="1"/>
    <col min="16" max="16384" width="9.33203125" style="687"/>
  </cols>
  <sheetData>
    <row r="1" spans="3:15" ht="18.75" x14ac:dyDescent="0.3">
      <c r="C1" s="1033" t="s">
        <v>858</v>
      </c>
      <c r="D1" s="1033"/>
      <c r="E1" s="1033"/>
      <c r="F1" s="1033"/>
      <c r="G1" s="1033"/>
      <c r="H1" s="1033"/>
      <c r="I1" s="1033"/>
      <c r="J1" s="1033"/>
      <c r="K1" s="1033"/>
      <c r="L1" s="1033"/>
      <c r="M1" s="1033"/>
      <c r="N1" s="1033"/>
      <c r="O1" s="1033"/>
    </row>
    <row r="2" spans="3:15" x14ac:dyDescent="0.2">
      <c r="C2" s="692"/>
      <c r="D2" s="692"/>
      <c r="E2" s="693"/>
      <c r="F2" s="693"/>
      <c r="G2" s="693"/>
      <c r="H2" s="693"/>
      <c r="I2" s="693"/>
      <c r="J2" s="693"/>
      <c r="K2" s="693"/>
      <c r="L2" s="693"/>
      <c r="M2" s="693"/>
      <c r="N2" s="693"/>
      <c r="O2" s="693"/>
    </row>
    <row r="3" spans="3:15" ht="13.5" thickBot="1" x14ac:dyDescent="0.25">
      <c r="C3" s="692"/>
      <c r="D3" s="692"/>
      <c r="E3" s="693"/>
      <c r="F3" s="693"/>
      <c r="G3" s="693"/>
      <c r="H3" s="693"/>
      <c r="I3" s="693"/>
      <c r="J3" s="693"/>
      <c r="K3" s="693"/>
      <c r="L3" s="693"/>
      <c r="M3" s="693"/>
      <c r="N3" s="693"/>
      <c r="O3" s="693" t="s">
        <v>765</v>
      </c>
    </row>
    <row r="4" spans="3:15" ht="13.5" thickBot="1" x14ac:dyDescent="0.25">
      <c r="C4" s="699"/>
      <c r="D4" s="695" t="s">
        <v>766</v>
      </c>
      <c r="E4" s="696" t="s">
        <v>767</v>
      </c>
      <c r="F4" s="696" t="s">
        <v>768</v>
      </c>
      <c r="G4" s="696" t="s">
        <v>769</v>
      </c>
      <c r="H4" s="696" t="s">
        <v>770</v>
      </c>
      <c r="I4" s="696" t="s">
        <v>771</v>
      </c>
      <c r="J4" s="696" t="s">
        <v>772</v>
      </c>
      <c r="K4" s="696" t="s">
        <v>773</v>
      </c>
      <c r="L4" s="696" t="s">
        <v>774</v>
      </c>
      <c r="M4" s="696" t="s">
        <v>775</v>
      </c>
      <c r="N4" s="696" t="s">
        <v>776</v>
      </c>
      <c r="O4" s="696" t="s">
        <v>780</v>
      </c>
    </row>
    <row r="5" spans="3:15" ht="59.25" customHeight="1" thickBot="1" x14ac:dyDescent="0.25">
      <c r="C5" s="701" t="s">
        <v>6</v>
      </c>
      <c r="D5" s="697" t="s">
        <v>51</v>
      </c>
      <c r="E5" s="698" t="s">
        <v>793</v>
      </c>
      <c r="F5" s="698" t="s">
        <v>792</v>
      </c>
      <c r="G5" s="698" t="s">
        <v>791</v>
      </c>
      <c r="H5" s="698" t="s">
        <v>781</v>
      </c>
      <c r="I5" s="698" t="s">
        <v>790</v>
      </c>
      <c r="J5" s="698" t="s">
        <v>789</v>
      </c>
      <c r="K5" s="698" t="s">
        <v>782</v>
      </c>
      <c r="L5" s="698" t="s">
        <v>788</v>
      </c>
      <c r="M5" s="698" t="s">
        <v>794</v>
      </c>
      <c r="N5" s="698" t="s">
        <v>783</v>
      </c>
      <c r="O5" s="698" t="s">
        <v>784</v>
      </c>
    </row>
    <row r="6" spans="3:15" ht="24.95" customHeight="1" x14ac:dyDescent="0.2">
      <c r="C6" s="768" t="s">
        <v>7</v>
      </c>
      <c r="D6" s="713" t="s">
        <v>711</v>
      </c>
      <c r="E6" s="704">
        <v>0</v>
      </c>
      <c r="F6" s="704">
        <v>96584</v>
      </c>
      <c r="G6" s="704">
        <v>7172</v>
      </c>
      <c r="H6" s="704">
        <v>87410</v>
      </c>
      <c r="I6" s="704">
        <v>541</v>
      </c>
      <c r="J6" s="704">
        <v>5</v>
      </c>
      <c r="K6" s="704">
        <f>+E6+F6-(G6+H6+I6+J6)</f>
        <v>1456</v>
      </c>
      <c r="L6" s="704">
        <v>0</v>
      </c>
      <c r="M6" s="704"/>
      <c r="N6" s="704">
        <f>+L6-M6</f>
        <v>0</v>
      </c>
      <c r="O6" s="704">
        <f>+K6+N6</f>
        <v>1456</v>
      </c>
    </row>
    <row r="7" spans="3:15" ht="24.95" customHeight="1" x14ac:dyDescent="0.2">
      <c r="C7" s="769" t="s">
        <v>8</v>
      </c>
      <c r="D7" s="714" t="s">
        <v>787</v>
      </c>
      <c r="E7" s="708">
        <v>12521</v>
      </c>
      <c r="F7" s="706">
        <v>44319</v>
      </c>
      <c r="G7" s="706">
        <v>21807</v>
      </c>
      <c r="H7" s="706">
        <v>30772</v>
      </c>
      <c r="I7" s="706">
        <v>661</v>
      </c>
      <c r="J7" s="706">
        <v>164</v>
      </c>
      <c r="K7" s="706">
        <f t="shared" ref="K7:K10" si="0">+E7+F7-(G7+H7+I7+J7)</f>
        <v>3436</v>
      </c>
      <c r="L7" s="706">
        <v>0</v>
      </c>
      <c r="M7" s="706"/>
      <c r="N7" s="706">
        <f t="shared" ref="N7:N10" si="1">+L7-M7</f>
        <v>0</v>
      </c>
      <c r="O7" s="706">
        <f>+K7+N7</f>
        <v>3436</v>
      </c>
    </row>
    <row r="8" spans="3:15" ht="24.95" customHeight="1" x14ac:dyDescent="0.2">
      <c r="C8" s="769" t="s">
        <v>9</v>
      </c>
      <c r="D8" s="714" t="s">
        <v>814</v>
      </c>
      <c r="E8" s="706">
        <v>0</v>
      </c>
      <c r="F8" s="706">
        <v>45297</v>
      </c>
      <c r="G8" s="706">
        <v>6837</v>
      </c>
      <c r="H8" s="706">
        <v>34922</v>
      </c>
      <c r="I8" s="706">
        <v>745</v>
      </c>
      <c r="J8" s="706">
        <v>4</v>
      </c>
      <c r="K8" s="706">
        <f t="shared" si="0"/>
        <v>2789</v>
      </c>
      <c r="L8" s="706">
        <v>0</v>
      </c>
      <c r="M8" s="706"/>
      <c r="N8" s="706">
        <f t="shared" si="1"/>
        <v>0</v>
      </c>
      <c r="O8" s="706">
        <f>+K8+N8</f>
        <v>2789</v>
      </c>
    </row>
    <row r="9" spans="3:15" s="688" customFormat="1" ht="24.95" customHeight="1" x14ac:dyDescent="0.2">
      <c r="C9" s="768" t="s">
        <v>10</v>
      </c>
      <c r="D9" s="707" t="s">
        <v>709</v>
      </c>
      <c r="E9" s="708">
        <v>47855</v>
      </c>
      <c r="F9" s="708">
        <v>154178</v>
      </c>
      <c r="G9" s="708">
        <v>79328</v>
      </c>
      <c r="H9" s="708">
        <v>108498</v>
      </c>
      <c r="I9" s="708">
        <v>2774</v>
      </c>
      <c r="J9" s="708">
        <v>5773</v>
      </c>
      <c r="K9" s="708">
        <f t="shared" si="0"/>
        <v>5660</v>
      </c>
      <c r="L9" s="708">
        <v>1</v>
      </c>
      <c r="M9" s="708"/>
      <c r="N9" s="708">
        <f t="shared" si="1"/>
        <v>1</v>
      </c>
      <c r="O9" s="708">
        <f>+K9+N9</f>
        <v>5661</v>
      </c>
    </row>
    <row r="10" spans="3:15" ht="24.95" customHeight="1" thickBot="1" x14ac:dyDescent="0.25">
      <c r="C10" s="770" t="s">
        <v>11</v>
      </c>
      <c r="D10" s="715" t="s">
        <v>708</v>
      </c>
      <c r="E10" s="710">
        <v>188</v>
      </c>
      <c r="F10" s="710">
        <v>95424</v>
      </c>
      <c r="G10" s="710">
        <v>9005</v>
      </c>
      <c r="H10" s="710">
        <v>84506</v>
      </c>
      <c r="I10" s="710">
        <v>92</v>
      </c>
      <c r="J10" s="710">
        <v>27</v>
      </c>
      <c r="K10" s="710">
        <f t="shared" si="0"/>
        <v>1982</v>
      </c>
      <c r="L10" s="710">
        <v>0</v>
      </c>
      <c r="M10" s="710"/>
      <c r="N10" s="710">
        <f t="shared" si="1"/>
        <v>0</v>
      </c>
      <c r="O10" s="708">
        <f t="shared" ref="O10" si="2">+K10+N10</f>
        <v>1982</v>
      </c>
    </row>
    <row r="11" spans="3:15" ht="24.95" customHeight="1" thickBot="1" x14ac:dyDescent="0.25">
      <c r="C11" s="771" t="s">
        <v>12</v>
      </c>
      <c r="D11" s="716" t="s">
        <v>785</v>
      </c>
      <c r="E11" s="711">
        <f>+E6+E7+E9+E10</f>
        <v>60564</v>
      </c>
      <c r="F11" s="711">
        <f>+F6+F7+F9+F10+F8</f>
        <v>435802</v>
      </c>
      <c r="G11" s="711">
        <f t="shared" ref="G11:O11" si="3">+G6+G7+G9+G10+G8</f>
        <v>124149</v>
      </c>
      <c r="H11" s="711">
        <f t="shared" si="3"/>
        <v>346108</v>
      </c>
      <c r="I11" s="711">
        <f t="shared" si="3"/>
        <v>4813</v>
      </c>
      <c r="J11" s="711">
        <f t="shared" si="3"/>
        <v>5973</v>
      </c>
      <c r="K11" s="711">
        <f t="shared" si="3"/>
        <v>15323</v>
      </c>
      <c r="L11" s="711">
        <f t="shared" si="3"/>
        <v>1</v>
      </c>
      <c r="M11" s="711">
        <f t="shared" si="3"/>
        <v>0</v>
      </c>
      <c r="N11" s="711">
        <f t="shared" si="3"/>
        <v>1</v>
      </c>
      <c r="O11" s="711">
        <f t="shared" si="3"/>
        <v>15324</v>
      </c>
    </row>
    <row r="12" spans="3:15" ht="24.95" customHeight="1" thickBot="1" x14ac:dyDescent="0.25">
      <c r="C12" s="771" t="s">
        <v>13</v>
      </c>
      <c r="D12" s="717" t="s">
        <v>707</v>
      </c>
      <c r="E12" s="712">
        <v>172468</v>
      </c>
      <c r="F12" s="712">
        <v>766746</v>
      </c>
      <c r="G12" s="712">
        <v>133145</v>
      </c>
      <c r="H12" s="712">
        <v>220558</v>
      </c>
      <c r="I12" s="712">
        <v>136317</v>
      </c>
      <c r="J12" s="712">
        <v>481138</v>
      </c>
      <c r="K12" s="708">
        <f>+E12+F12-(G12+H12+I12+J12)</f>
        <v>-31944</v>
      </c>
      <c r="L12" s="712">
        <v>0</v>
      </c>
      <c r="M12" s="712">
        <v>2034</v>
      </c>
      <c r="N12" s="712">
        <f>+L12-M12</f>
        <v>-2034</v>
      </c>
      <c r="O12" s="712">
        <f>+K12+N12</f>
        <v>-33978</v>
      </c>
    </row>
    <row r="13" spans="3:15" ht="24.95" customHeight="1" thickBot="1" x14ac:dyDescent="0.25">
      <c r="C13" s="771" t="s">
        <v>14</v>
      </c>
      <c r="D13" s="718" t="s">
        <v>786</v>
      </c>
      <c r="E13" s="711">
        <f t="shared" ref="E13:O13" si="4">+E11+E12</f>
        <v>233032</v>
      </c>
      <c r="F13" s="711">
        <f t="shared" si="4"/>
        <v>1202548</v>
      </c>
      <c r="G13" s="711">
        <f t="shared" si="4"/>
        <v>257294</v>
      </c>
      <c r="H13" s="711">
        <f t="shared" si="4"/>
        <v>566666</v>
      </c>
      <c r="I13" s="711">
        <f t="shared" si="4"/>
        <v>141130</v>
      </c>
      <c r="J13" s="711">
        <f t="shared" si="4"/>
        <v>487111</v>
      </c>
      <c r="K13" s="711">
        <f t="shared" si="4"/>
        <v>-16621</v>
      </c>
      <c r="L13" s="711">
        <f t="shared" si="4"/>
        <v>1</v>
      </c>
      <c r="M13" s="711">
        <f t="shared" si="4"/>
        <v>2034</v>
      </c>
      <c r="N13" s="711">
        <f t="shared" si="4"/>
        <v>-2033</v>
      </c>
      <c r="O13" s="711">
        <f t="shared" si="4"/>
        <v>-18654</v>
      </c>
    </row>
    <row r="14" spans="3:15" ht="24.95" customHeight="1" x14ac:dyDescent="0.2">
      <c r="C14" s="687"/>
      <c r="D14" s="687"/>
    </row>
    <row r="15" spans="3:15" ht="24.95" customHeight="1" x14ac:dyDescent="0.2">
      <c r="D15" s="690"/>
      <c r="E15" s="691"/>
      <c r="F15" s="691"/>
      <c r="G15" s="691"/>
      <c r="H15" s="691"/>
      <c r="I15" s="691"/>
      <c r="J15" s="691"/>
      <c r="K15" s="691"/>
      <c r="L15" s="691"/>
      <c r="M15" s="691"/>
      <c r="N15" s="691"/>
      <c r="O15" s="691"/>
    </row>
    <row r="16" spans="3:15" ht="24.95" customHeight="1" x14ac:dyDescent="0.2">
      <c r="D16" s="690"/>
      <c r="E16" s="691"/>
      <c r="F16" s="691"/>
      <c r="G16" s="691"/>
      <c r="H16" s="691"/>
      <c r="I16" s="691"/>
      <c r="J16" s="691"/>
      <c r="K16" s="691"/>
      <c r="L16" s="691"/>
      <c r="M16" s="691"/>
      <c r="N16" s="691"/>
      <c r="O16" s="691"/>
    </row>
    <row r="17" spans="4:15" ht="24.95" customHeight="1" x14ac:dyDescent="0.2">
      <c r="D17" s="690"/>
      <c r="E17" s="691"/>
      <c r="F17" s="691"/>
      <c r="G17" s="691"/>
      <c r="H17" s="691"/>
      <c r="I17" s="691"/>
      <c r="J17" s="691"/>
      <c r="K17" s="691"/>
      <c r="L17" s="691"/>
      <c r="M17" s="691"/>
      <c r="N17" s="691"/>
      <c r="O17" s="691"/>
    </row>
    <row r="18" spans="4:15" ht="24.95" customHeight="1" x14ac:dyDescent="0.2">
      <c r="D18" s="690"/>
      <c r="E18" s="691"/>
      <c r="F18" s="691"/>
      <c r="G18" s="691"/>
      <c r="H18" s="691"/>
      <c r="I18" s="691"/>
      <c r="J18" s="691"/>
      <c r="K18" s="691"/>
      <c r="L18" s="691"/>
      <c r="M18" s="691"/>
      <c r="N18" s="691"/>
      <c r="O18" s="691"/>
    </row>
    <row r="19" spans="4:15" ht="24.95" customHeight="1" x14ac:dyDescent="0.2">
      <c r="D19" s="690"/>
      <c r="E19" s="691"/>
      <c r="F19" s="691"/>
      <c r="G19" s="691"/>
      <c r="H19" s="691"/>
      <c r="I19" s="691"/>
      <c r="J19" s="691"/>
      <c r="K19" s="691"/>
      <c r="L19" s="691"/>
      <c r="M19" s="691"/>
      <c r="N19" s="691"/>
      <c r="O19" s="691"/>
    </row>
    <row r="20" spans="4:15" x14ac:dyDescent="0.2">
      <c r="D20" s="690"/>
      <c r="E20" s="691"/>
      <c r="F20" s="691"/>
      <c r="G20" s="691"/>
      <c r="H20" s="691"/>
      <c r="I20" s="691"/>
      <c r="J20" s="691"/>
      <c r="K20" s="691"/>
      <c r="L20" s="691"/>
      <c r="M20" s="691"/>
      <c r="N20" s="691"/>
      <c r="O20" s="691"/>
    </row>
    <row r="21" spans="4:15" x14ac:dyDescent="0.2">
      <c r="D21" s="690"/>
      <c r="E21" s="691"/>
      <c r="F21" s="691"/>
      <c r="G21" s="691"/>
      <c r="H21" s="691"/>
      <c r="I21" s="691"/>
      <c r="J21" s="691"/>
      <c r="K21" s="691"/>
      <c r="L21" s="691"/>
      <c r="M21" s="691"/>
      <c r="N21" s="691"/>
      <c r="O21" s="691"/>
    </row>
    <row r="22" spans="4:15" x14ac:dyDescent="0.2">
      <c r="D22" s="690"/>
      <c r="E22" s="691"/>
      <c r="F22" s="691"/>
      <c r="G22" s="691"/>
      <c r="H22" s="691"/>
      <c r="I22" s="691"/>
      <c r="J22" s="691"/>
      <c r="K22" s="691"/>
      <c r="L22" s="691"/>
      <c r="M22" s="691"/>
      <c r="N22" s="691"/>
      <c r="O22" s="691"/>
    </row>
    <row r="23" spans="4:15" x14ac:dyDescent="0.2">
      <c r="D23" s="690"/>
      <c r="E23" s="691"/>
      <c r="F23" s="691"/>
      <c r="G23" s="691"/>
      <c r="H23" s="691"/>
      <c r="I23" s="691"/>
      <c r="J23" s="691"/>
      <c r="K23" s="691"/>
      <c r="L23" s="691"/>
      <c r="M23" s="691"/>
      <c r="N23" s="691"/>
      <c r="O23" s="691"/>
    </row>
    <row r="24" spans="4:15" x14ac:dyDescent="0.2">
      <c r="D24" s="690"/>
      <c r="E24" s="691"/>
      <c r="F24" s="691"/>
      <c r="G24" s="691"/>
      <c r="H24" s="691"/>
      <c r="I24" s="691"/>
      <c r="J24" s="691"/>
      <c r="K24" s="691"/>
      <c r="L24" s="691"/>
      <c r="M24" s="691"/>
      <c r="N24" s="691"/>
      <c r="O24" s="691"/>
    </row>
    <row r="25" spans="4:15" x14ac:dyDescent="0.2">
      <c r="D25" s="690"/>
      <c r="E25" s="691"/>
      <c r="F25" s="691"/>
      <c r="G25" s="691"/>
      <c r="H25" s="691"/>
      <c r="I25" s="691"/>
      <c r="J25" s="691"/>
      <c r="K25" s="691"/>
      <c r="L25" s="691"/>
      <c r="M25" s="691"/>
      <c r="N25" s="691"/>
      <c r="O25" s="691"/>
    </row>
    <row r="26" spans="4:15" x14ac:dyDescent="0.2">
      <c r="D26" s="690"/>
      <c r="E26" s="691"/>
      <c r="F26" s="691"/>
      <c r="G26" s="691"/>
      <c r="H26" s="691"/>
      <c r="I26" s="691"/>
      <c r="J26" s="691"/>
      <c r="K26" s="691"/>
      <c r="L26" s="691"/>
      <c r="M26" s="691"/>
      <c r="N26" s="691"/>
      <c r="O26" s="691"/>
    </row>
    <row r="27" spans="4:15" x14ac:dyDescent="0.2">
      <c r="D27" s="690"/>
      <c r="E27" s="691"/>
      <c r="F27" s="691"/>
      <c r="G27" s="691"/>
      <c r="H27" s="691"/>
      <c r="I27" s="691"/>
      <c r="J27" s="691"/>
      <c r="K27" s="691"/>
      <c r="L27" s="691"/>
      <c r="M27" s="691"/>
      <c r="N27" s="691"/>
      <c r="O27" s="691"/>
    </row>
    <row r="28" spans="4:15" x14ac:dyDescent="0.2">
      <c r="D28" s="690"/>
      <c r="E28" s="691"/>
      <c r="F28" s="691"/>
      <c r="G28" s="691"/>
      <c r="H28" s="691"/>
      <c r="I28" s="691"/>
      <c r="J28" s="691"/>
      <c r="K28" s="691"/>
      <c r="L28" s="691"/>
      <c r="M28" s="691"/>
      <c r="N28" s="691"/>
      <c r="O28" s="691"/>
    </row>
    <row r="29" spans="4:15" x14ac:dyDescent="0.2">
      <c r="D29" s="690"/>
      <c r="E29" s="691"/>
      <c r="F29" s="691"/>
      <c r="G29" s="691"/>
      <c r="H29" s="691"/>
      <c r="I29" s="691"/>
      <c r="J29" s="691"/>
      <c r="K29" s="691"/>
      <c r="L29" s="691"/>
      <c r="M29" s="691"/>
      <c r="N29" s="691"/>
      <c r="O29" s="691"/>
    </row>
    <row r="30" spans="4:15" x14ac:dyDescent="0.2">
      <c r="D30" s="690"/>
      <c r="E30" s="691"/>
      <c r="F30" s="691"/>
      <c r="G30" s="691"/>
      <c r="H30" s="691"/>
      <c r="I30" s="691"/>
      <c r="J30" s="691"/>
      <c r="K30" s="691"/>
      <c r="L30" s="691"/>
      <c r="M30" s="691"/>
      <c r="N30" s="691"/>
      <c r="O30" s="691"/>
    </row>
    <row r="31" spans="4:15" x14ac:dyDescent="0.2">
      <c r="D31" s="690"/>
      <c r="E31" s="691"/>
      <c r="F31" s="691"/>
      <c r="G31" s="691"/>
      <c r="H31" s="691"/>
      <c r="I31" s="691"/>
      <c r="J31" s="691"/>
      <c r="K31" s="691"/>
      <c r="L31" s="691"/>
      <c r="M31" s="691"/>
      <c r="N31" s="691"/>
      <c r="O31" s="691"/>
    </row>
    <row r="32" spans="4:15" x14ac:dyDescent="0.2">
      <c r="D32" s="690"/>
      <c r="E32" s="691"/>
      <c r="F32" s="691"/>
      <c r="G32" s="691"/>
      <c r="H32" s="691"/>
      <c r="I32" s="691"/>
      <c r="J32" s="691"/>
      <c r="K32" s="691"/>
      <c r="L32" s="691"/>
      <c r="M32" s="691"/>
      <c r="N32" s="691"/>
      <c r="O32" s="691"/>
    </row>
    <row r="33" spans="4:15" x14ac:dyDescent="0.2">
      <c r="D33" s="690"/>
      <c r="E33" s="691"/>
      <c r="F33" s="691"/>
      <c r="G33" s="691"/>
      <c r="H33" s="691"/>
      <c r="I33" s="691"/>
      <c r="J33" s="691"/>
      <c r="K33" s="691"/>
      <c r="L33" s="691"/>
      <c r="M33" s="691"/>
      <c r="N33" s="691"/>
      <c r="O33" s="691"/>
    </row>
  </sheetData>
  <mergeCells count="1">
    <mergeCell ref="C1:O1"/>
  </mergeCells>
  <pageMargins left="0.75248031496062984" right="0.15748031496062992" top="0.98425196850393704" bottom="0.98425196850393704" header="0.51181102362204722" footer="0.51181102362204722"/>
  <pageSetup paperSize="9" scale="61" orientation="landscape" r:id="rId1"/>
  <headerFooter alignWithMargins="0">
    <oddHeader>&amp;R&amp;"Times New Roman,Normál"&amp;9 10.számú melléklet a 10/2019.(V.30.)önkormányzati rendelethez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75"/>
  <sheetViews>
    <sheetView view="pageLayout" topLeftCell="A43" zoomScaleNormal="100" zoomScaleSheetLayoutView="120" workbookViewId="0">
      <selection activeCell="E57" sqref="E57"/>
    </sheetView>
  </sheetViews>
  <sheetFormatPr defaultColWidth="12" defaultRowHeight="15.75" x14ac:dyDescent="0.25"/>
  <cols>
    <col min="1" max="1" width="60" style="581" customWidth="1"/>
    <col min="2" max="2" width="6.1640625" style="582" customWidth="1"/>
    <col min="3" max="3" width="13.1640625" style="582" customWidth="1"/>
    <col min="4" max="4" width="13.6640625" style="581" customWidth="1"/>
    <col min="5" max="5" width="12.1640625" style="581" customWidth="1"/>
    <col min="6" max="6" width="12.1640625" style="601" customWidth="1"/>
    <col min="7" max="16384" width="12" style="581"/>
  </cols>
  <sheetData>
    <row r="1" spans="1:6" ht="49.5" customHeight="1" x14ac:dyDescent="0.25">
      <c r="A1" s="1035" t="str">
        <f>+CONCATENATE("VAGYONKIMUTATÁS",CHAR(10),"a könyvviteli mérlegben értékkel szereplő eszközökről",CHAR(10),LEFT(ÖSSZEFÜGGÉSEK!A4,4),".")</f>
        <v>VAGYONKIMUTATÁS
a könyvviteli mérlegben értékkel szereplő eszközökről
2018.</v>
      </c>
      <c r="B1" s="1036"/>
      <c r="C1" s="1036"/>
      <c r="D1" s="1036"/>
      <c r="E1" s="1036"/>
      <c r="F1" s="1036"/>
    </row>
    <row r="2" spans="1:6" ht="16.5" thickBot="1" x14ac:dyDescent="0.3">
      <c r="D2" s="1037" t="s">
        <v>237</v>
      </c>
      <c r="E2" s="1037"/>
      <c r="F2" s="1037"/>
    </row>
    <row r="3" spans="1:6" ht="15.75" customHeight="1" x14ac:dyDescent="0.25">
      <c r="A3" s="1038" t="s">
        <v>238</v>
      </c>
      <c r="B3" s="1041" t="s">
        <v>239</v>
      </c>
      <c r="C3" s="1048" t="s">
        <v>859</v>
      </c>
      <c r="D3" s="1044" t="s">
        <v>719</v>
      </c>
      <c r="E3" s="1044" t="s">
        <v>720</v>
      </c>
      <c r="F3" s="1046" t="s">
        <v>38</v>
      </c>
    </row>
    <row r="4" spans="1:6" ht="18.75" customHeight="1" x14ac:dyDescent="0.25">
      <c r="A4" s="1039"/>
      <c r="B4" s="1042"/>
      <c r="C4" s="1049"/>
      <c r="D4" s="1045"/>
      <c r="E4" s="1045"/>
      <c r="F4" s="1047"/>
    </row>
    <row r="5" spans="1:6" ht="15.75" customHeight="1" x14ac:dyDescent="0.25">
      <c r="A5" s="1040"/>
      <c r="B5" s="1043"/>
      <c r="C5" s="1050" t="s">
        <v>240</v>
      </c>
      <c r="D5" s="1051"/>
      <c r="E5" s="1051"/>
      <c r="F5" s="1052"/>
    </row>
    <row r="6" spans="1:6" s="586" customFormat="1" ht="16.5" thickBot="1" x14ac:dyDescent="0.25">
      <c r="A6" s="583" t="s">
        <v>632</v>
      </c>
      <c r="B6" s="584" t="s">
        <v>400</v>
      </c>
      <c r="C6" s="584"/>
      <c r="D6" s="584" t="s">
        <v>401</v>
      </c>
      <c r="E6" s="584" t="s">
        <v>402</v>
      </c>
      <c r="F6" s="585" t="s">
        <v>403</v>
      </c>
    </row>
    <row r="7" spans="1:6" s="590" customFormat="1" x14ac:dyDescent="0.2">
      <c r="A7" s="587" t="s">
        <v>573</v>
      </c>
      <c r="B7" s="588" t="s">
        <v>241</v>
      </c>
      <c r="C7" s="589">
        <v>7760</v>
      </c>
      <c r="D7" s="589">
        <v>6543</v>
      </c>
      <c r="E7" s="589"/>
      <c r="F7" s="589">
        <v>6543</v>
      </c>
    </row>
    <row r="8" spans="1:6" s="590" customFormat="1" x14ac:dyDescent="0.2">
      <c r="A8" s="591" t="s">
        <v>574</v>
      </c>
      <c r="B8" s="214" t="s">
        <v>242</v>
      </c>
      <c r="C8" s="592">
        <f>+C9+C14+C19+C24+C29</f>
        <v>3313408</v>
      </c>
      <c r="D8" s="592">
        <f>+D9+D14+D19+D24+D29</f>
        <v>3553066</v>
      </c>
      <c r="E8" s="592">
        <f>+E9+E14+E19+E24+E29</f>
        <v>9129</v>
      </c>
      <c r="F8" s="592">
        <f>+F9+F14+F19+F24+F29</f>
        <v>3562195</v>
      </c>
    </row>
    <row r="9" spans="1:6" s="590" customFormat="1" x14ac:dyDescent="0.2">
      <c r="A9" s="591" t="s">
        <v>575</v>
      </c>
      <c r="B9" s="214" t="s">
        <v>243</v>
      </c>
      <c r="C9" s="592">
        <f>+C10+C11+C12+C13</f>
        <v>3131401</v>
      </c>
      <c r="D9" s="592">
        <f>+D10+D11+D12+D13</f>
        <v>3257600</v>
      </c>
      <c r="E9" s="592">
        <f>+E10+E11+E12+E13</f>
        <v>1211</v>
      </c>
      <c r="F9" s="592">
        <f>+F10+F11+F12+F13</f>
        <v>3258811</v>
      </c>
    </row>
    <row r="10" spans="1:6" s="590" customFormat="1" x14ac:dyDescent="0.2">
      <c r="A10" s="593" t="s">
        <v>576</v>
      </c>
      <c r="B10" s="214" t="s">
        <v>244</v>
      </c>
      <c r="C10" s="205">
        <v>1087808</v>
      </c>
      <c r="D10" s="205">
        <v>1059240</v>
      </c>
      <c r="E10" s="205"/>
      <c r="F10" s="204">
        <f t="shared" ref="F10:F11" si="0">+D10+E10</f>
        <v>1059240</v>
      </c>
    </row>
    <row r="11" spans="1:6" s="590" customFormat="1" ht="28.5" customHeight="1" x14ac:dyDescent="0.2">
      <c r="A11" s="593" t="s">
        <v>721</v>
      </c>
      <c r="B11" s="214" t="s">
        <v>245</v>
      </c>
      <c r="C11" s="204"/>
      <c r="D11" s="204"/>
      <c r="E11" s="204"/>
      <c r="F11" s="204">
        <f t="shared" si="0"/>
        <v>0</v>
      </c>
    </row>
    <row r="12" spans="1:6" s="590" customFormat="1" ht="22.5" x14ac:dyDescent="0.2">
      <c r="A12" s="593" t="s">
        <v>577</v>
      </c>
      <c r="B12" s="214" t="s">
        <v>246</v>
      </c>
      <c r="C12" s="204">
        <v>1448416</v>
      </c>
      <c r="D12" s="204">
        <v>1587562</v>
      </c>
      <c r="E12" s="204"/>
      <c r="F12" s="204">
        <f>+D12+E12</f>
        <v>1587562</v>
      </c>
    </row>
    <row r="13" spans="1:6" s="590" customFormat="1" x14ac:dyDescent="0.2">
      <c r="A13" s="593" t="s">
        <v>578</v>
      </c>
      <c r="B13" s="214" t="s">
        <v>247</v>
      </c>
      <c r="C13" s="204">
        <v>595177</v>
      </c>
      <c r="D13" s="204">
        <v>610798</v>
      </c>
      <c r="E13" s="204">
        <v>1211</v>
      </c>
      <c r="F13" s="204">
        <f t="shared" ref="F13:F32" si="1">+D13+E13</f>
        <v>612009</v>
      </c>
    </row>
    <row r="14" spans="1:6" s="590" customFormat="1" x14ac:dyDescent="0.2">
      <c r="A14" s="591" t="s">
        <v>579</v>
      </c>
      <c r="B14" s="214" t="s">
        <v>248</v>
      </c>
      <c r="C14" s="594">
        <f>+C15+C16+C17+C18</f>
        <v>167086</v>
      </c>
      <c r="D14" s="594">
        <f>+D15+D16+D17+D18</f>
        <v>148837</v>
      </c>
      <c r="E14" s="594">
        <f>+E15+E16+E17+E18</f>
        <v>6767</v>
      </c>
      <c r="F14" s="204">
        <f t="shared" si="1"/>
        <v>155604</v>
      </c>
    </row>
    <row r="15" spans="1:6" s="590" customFormat="1" x14ac:dyDescent="0.2">
      <c r="A15" s="593" t="s">
        <v>580</v>
      </c>
      <c r="B15" s="214" t="s">
        <v>249</v>
      </c>
      <c r="C15" s="204"/>
      <c r="D15" s="204"/>
      <c r="E15" s="204"/>
      <c r="F15" s="204">
        <f t="shared" si="1"/>
        <v>0</v>
      </c>
    </row>
    <row r="16" spans="1:6" s="590" customFormat="1" ht="33.75" x14ac:dyDescent="0.2">
      <c r="A16" s="593" t="s">
        <v>581</v>
      </c>
      <c r="B16" s="214" t="s">
        <v>15</v>
      </c>
      <c r="C16" s="204"/>
      <c r="D16" s="204"/>
      <c r="E16" s="204"/>
      <c r="F16" s="204">
        <f t="shared" si="1"/>
        <v>0</v>
      </c>
    </row>
    <row r="17" spans="1:6" s="590" customFormat="1" ht="22.5" x14ac:dyDescent="0.2">
      <c r="A17" s="593" t="s">
        <v>582</v>
      </c>
      <c r="B17" s="214" t="s">
        <v>16</v>
      </c>
      <c r="C17" s="204"/>
      <c r="D17" s="204"/>
      <c r="E17" s="204"/>
      <c r="F17" s="204">
        <f t="shared" si="1"/>
        <v>0</v>
      </c>
    </row>
    <row r="18" spans="1:6" s="590" customFormat="1" x14ac:dyDescent="0.2">
      <c r="A18" s="593" t="s">
        <v>583</v>
      </c>
      <c r="B18" s="214" t="s">
        <v>17</v>
      </c>
      <c r="C18" s="204">
        <v>167086</v>
      </c>
      <c r="D18" s="204">
        <v>148837</v>
      </c>
      <c r="E18" s="204">
        <v>6767</v>
      </c>
      <c r="F18" s="204">
        <f t="shared" si="1"/>
        <v>155604</v>
      </c>
    </row>
    <row r="19" spans="1:6" s="590" customFormat="1" x14ac:dyDescent="0.2">
      <c r="A19" s="591" t="s">
        <v>584</v>
      </c>
      <c r="B19" s="214" t="s">
        <v>18</v>
      </c>
      <c r="C19" s="594"/>
      <c r="D19" s="594">
        <f>+D20+D21+D22+D23</f>
        <v>0</v>
      </c>
      <c r="E19" s="594">
        <f>+E20+E21+E22+E23</f>
        <v>0</v>
      </c>
      <c r="F19" s="204">
        <f t="shared" si="1"/>
        <v>0</v>
      </c>
    </row>
    <row r="20" spans="1:6" s="590" customFormat="1" x14ac:dyDescent="0.2">
      <c r="A20" s="593" t="s">
        <v>585</v>
      </c>
      <c r="B20" s="214" t="s">
        <v>19</v>
      </c>
      <c r="C20" s="204"/>
      <c r="D20" s="204"/>
      <c r="E20" s="204"/>
      <c r="F20" s="204">
        <f t="shared" si="1"/>
        <v>0</v>
      </c>
    </row>
    <row r="21" spans="1:6" s="590" customFormat="1" x14ac:dyDescent="0.2">
      <c r="A21" s="593" t="s">
        <v>586</v>
      </c>
      <c r="B21" s="214" t="s">
        <v>20</v>
      </c>
      <c r="C21" s="204"/>
      <c r="D21" s="204"/>
      <c r="E21" s="204"/>
      <c r="F21" s="204">
        <f t="shared" si="1"/>
        <v>0</v>
      </c>
    </row>
    <row r="22" spans="1:6" s="590" customFormat="1" x14ac:dyDescent="0.2">
      <c r="A22" s="593" t="s">
        <v>587</v>
      </c>
      <c r="B22" s="214" t="s">
        <v>21</v>
      </c>
      <c r="C22" s="204"/>
      <c r="D22" s="204"/>
      <c r="E22" s="204"/>
      <c r="F22" s="204">
        <f t="shared" si="1"/>
        <v>0</v>
      </c>
    </row>
    <row r="23" spans="1:6" s="590" customFormat="1" x14ac:dyDescent="0.2">
      <c r="A23" s="593" t="s">
        <v>588</v>
      </c>
      <c r="B23" s="214" t="s">
        <v>22</v>
      </c>
      <c r="C23" s="204"/>
      <c r="D23" s="204"/>
      <c r="E23" s="204"/>
      <c r="F23" s="204">
        <f t="shared" si="1"/>
        <v>0</v>
      </c>
    </row>
    <row r="24" spans="1:6" s="590" customFormat="1" x14ac:dyDescent="0.2">
      <c r="A24" s="591" t="s">
        <v>589</v>
      </c>
      <c r="B24" s="214" t="s">
        <v>23</v>
      </c>
      <c r="C24" s="594">
        <f>+C25+C26+C27+C28</f>
        <v>14921</v>
      </c>
      <c r="D24" s="594">
        <f>+D25+D26+D27+D28</f>
        <v>146629</v>
      </c>
      <c r="E24" s="594">
        <f>+E25+E26+E27+E28</f>
        <v>1151</v>
      </c>
      <c r="F24" s="204">
        <f t="shared" si="1"/>
        <v>147780</v>
      </c>
    </row>
    <row r="25" spans="1:6" s="590" customFormat="1" x14ac:dyDescent="0.2">
      <c r="A25" s="593" t="s">
        <v>590</v>
      </c>
      <c r="B25" s="214" t="s">
        <v>24</v>
      </c>
      <c r="C25" s="204"/>
      <c r="D25" s="204"/>
      <c r="E25" s="204"/>
      <c r="F25" s="204">
        <f t="shared" si="1"/>
        <v>0</v>
      </c>
    </row>
    <row r="26" spans="1:6" s="590" customFormat="1" ht="22.5" x14ac:dyDescent="0.2">
      <c r="A26" s="593" t="s">
        <v>591</v>
      </c>
      <c r="B26" s="214" t="s">
        <v>25</v>
      </c>
      <c r="C26" s="204"/>
      <c r="D26" s="204"/>
      <c r="E26" s="204"/>
      <c r="F26" s="204">
        <f t="shared" si="1"/>
        <v>0</v>
      </c>
    </row>
    <row r="27" spans="1:6" s="590" customFormat="1" x14ac:dyDescent="0.2">
      <c r="A27" s="593" t="s">
        <v>592</v>
      </c>
      <c r="B27" s="214" t="s">
        <v>26</v>
      </c>
      <c r="C27" s="204">
        <v>14921</v>
      </c>
      <c r="D27" s="204">
        <v>146629</v>
      </c>
      <c r="E27" s="204">
        <v>1151</v>
      </c>
      <c r="F27" s="204">
        <f t="shared" si="1"/>
        <v>147780</v>
      </c>
    </row>
    <row r="28" spans="1:6" s="590" customFormat="1" x14ac:dyDescent="0.2">
      <c r="A28" s="593" t="s">
        <v>593</v>
      </c>
      <c r="B28" s="214" t="s">
        <v>27</v>
      </c>
      <c r="C28" s="204"/>
      <c r="D28" s="204"/>
      <c r="E28" s="204"/>
      <c r="F28" s="204">
        <f t="shared" si="1"/>
        <v>0</v>
      </c>
    </row>
    <row r="29" spans="1:6" s="590" customFormat="1" x14ac:dyDescent="0.2">
      <c r="A29" s="591" t="s">
        <v>594</v>
      </c>
      <c r="B29" s="214" t="s">
        <v>28</v>
      </c>
      <c r="C29" s="594"/>
      <c r="D29" s="594">
        <f>+D30+D31+D32+D33</f>
        <v>0</v>
      </c>
      <c r="E29" s="594">
        <f>+E30+E31+E32+E33</f>
        <v>0</v>
      </c>
      <c r="F29" s="204">
        <f t="shared" si="1"/>
        <v>0</v>
      </c>
    </row>
    <row r="30" spans="1:6" s="590" customFormat="1" x14ac:dyDescent="0.2">
      <c r="A30" s="593" t="s">
        <v>595</v>
      </c>
      <c r="B30" s="214" t="s">
        <v>29</v>
      </c>
      <c r="C30" s="204"/>
      <c r="D30" s="204"/>
      <c r="E30" s="204"/>
      <c r="F30" s="204">
        <f t="shared" si="1"/>
        <v>0</v>
      </c>
    </row>
    <row r="31" spans="1:6" s="590" customFormat="1" ht="22.5" x14ac:dyDescent="0.2">
      <c r="A31" s="593" t="s">
        <v>596</v>
      </c>
      <c r="B31" s="214" t="s">
        <v>30</v>
      </c>
      <c r="C31" s="204"/>
      <c r="D31" s="204"/>
      <c r="E31" s="204"/>
      <c r="F31" s="204">
        <f t="shared" si="1"/>
        <v>0</v>
      </c>
    </row>
    <row r="32" spans="1:6" s="590" customFormat="1" x14ac:dyDescent="0.2">
      <c r="A32" s="593" t="s">
        <v>597</v>
      </c>
      <c r="B32" s="214" t="s">
        <v>31</v>
      </c>
      <c r="C32" s="204"/>
      <c r="D32" s="204"/>
      <c r="E32" s="204"/>
      <c r="F32" s="204">
        <f t="shared" si="1"/>
        <v>0</v>
      </c>
    </row>
    <row r="33" spans="1:6" s="590" customFormat="1" x14ac:dyDescent="0.2">
      <c r="A33" s="593" t="s">
        <v>598</v>
      </c>
      <c r="B33" s="214" t="s">
        <v>32</v>
      </c>
      <c r="C33" s="204"/>
      <c r="D33" s="204"/>
      <c r="E33" s="204"/>
      <c r="F33" s="204"/>
    </row>
    <row r="34" spans="1:6" s="590" customFormat="1" x14ac:dyDescent="0.2">
      <c r="A34" s="591" t="s">
        <v>599</v>
      </c>
      <c r="B34" s="214" t="s">
        <v>33</v>
      </c>
      <c r="C34" s="594">
        <f>+C35+C40+C45</f>
        <v>184500</v>
      </c>
      <c r="D34" s="594">
        <f>+D35+D40+D45</f>
        <v>184500</v>
      </c>
      <c r="E34" s="594">
        <f>+E35+E40+E45</f>
        <v>0</v>
      </c>
      <c r="F34" s="594">
        <f>+F35+F40+F45</f>
        <v>184500</v>
      </c>
    </row>
    <row r="35" spans="1:6" s="590" customFormat="1" x14ac:dyDescent="0.2">
      <c r="A35" s="591" t="s">
        <v>600</v>
      </c>
      <c r="B35" s="214" t="s">
        <v>34</v>
      </c>
      <c r="C35" s="594">
        <f>+C36+C37+C38+C39</f>
        <v>184500</v>
      </c>
      <c r="D35" s="594">
        <f>+D36+D37+D38+D39</f>
        <v>184500</v>
      </c>
      <c r="E35" s="594">
        <f>+E36+E37+E38+E39</f>
        <v>0</v>
      </c>
      <c r="F35" s="594">
        <f>+F36+F37+F38+F39</f>
        <v>184500</v>
      </c>
    </row>
    <row r="36" spans="1:6" s="590" customFormat="1" x14ac:dyDescent="0.2">
      <c r="A36" s="593" t="s">
        <v>601</v>
      </c>
      <c r="B36" s="214" t="s">
        <v>90</v>
      </c>
      <c r="C36" s="204"/>
      <c r="D36" s="204"/>
      <c r="E36" s="204"/>
      <c r="F36" s="204"/>
    </row>
    <row r="37" spans="1:6" s="590" customFormat="1" ht="22.5" x14ac:dyDescent="0.2">
      <c r="A37" s="593" t="s">
        <v>602</v>
      </c>
      <c r="B37" s="214" t="s">
        <v>185</v>
      </c>
      <c r="C37" s="204">
        <v>184500</v>
      </c>
      <c r="D37" s="204">
        <v>184500</v>
      </c>
      <c r="E37" s="204"/>
      <c r="F37" s="204">
        <v>184500</v>
      </c>
    </row>
    <row r="38" spans="1:6" s="590" customFormat="1" x14ac:dyDescent="0.2">
      <c r="A38" s="593" t="s">
        <v>603</v>
      </c>
      <c r="B38" s="214" t="s">
        <v>235</v>
      </c>
      <c r="C38" s="204"/>
      <c r="D38" s="204"/>
      <c r="E38" s="204"/>
      <c r="F38" s="204"/>
    </row>
    <row r="39" spans="1:6" s="590" customFormat="1" x14ac:dyDescent="0.2">
      <c r="A39" s="593" t="s">
        <v>604</v>
      </c>
      <c r="B39" s="214" t="s">
        <v>236</v>
      </c>
      <c r="C39" s="204"/>
      <c r="D39" s="204"/>
      <c r="E39" s="204"/>
      <c r="F39" s="204"/>
    </row>
    <row r="40" spans="1:6" s="590" customFormat="1" x14ac:dyDescent="0.2">
      <c r="A40" s="591" t="s">
        <v>605</v>
      </c>
      <c r="B40" s="214" t="s">
        <v>250</v>
      </c>
      <c r="C40" s="594"/>
      <c r="D40" s="594">
        <f>+D41+D42+D43+D44</f>
        <v>0</v>
      </c>
      <c r="E40" s="594">
        <f>+E41+E42+E43+E44</f>
        <v>0</v>
      </c>
      <c r="F40" s="594">
        <f>+F41+F42+F43+F44</f>
        <v>0</v>
      </c>
    </row>
    <row r="41" spans="1:6" s="590" customFormat="1" x14ac:dyDescent="0.2">
      <c r="A41" s="593" t="s">
        <v>606</v>
      </c>
      <c r="B41" s="214" t="s">
        <v>251</v>
      </c>
      <c r="C41" s="204"/>
      <c r="D41" s="204"/>
      <c r="E41" s="204"/>
      <c r="F41" s="204"/>
    </row>
    <row r="42" spans="1:6" s="590" customFormat="1" ht="33.75" x14ac:dyDescent="0.2">
      <c r="A42" s="593" t="s">
        <v>607</v>
      </c>
      <c r="B42" s="214" t="s">
        <v>252</v>
      </c>
      <c r="C42" s="204"/>
      <c r="D42" s="204"/>
      <c r="E42" s="204"/>
      <c r="F42" s="204"/>
    </row>
    <row r="43" spans="1:6" s="590" customFormat="1" ht="22.5" x14ac:dyDescent="0.2">
      <c r="A43" s="593" t="s">
        <v>608</v>
      </c>
      <c r="B43" s="214" t="s">
        <v>253</v>
      </c>
      <c r="C43" s="204"/>
      <c r="D43" s="204"/>
      <c r="E43" s="204"/>
      <c r="F43" s="204"/>
    </row>
    <row r="44" spans="1:6" s="590" customFormat="1" x14ac:dyDescent="0.2">
      <c r="A44" s="593" t="s">
        <v>609</v>
      </c>
      <c r="B44" s="214" t="s">
        <v>254</v>
      </c>
      <c r="C44" s="204"/>
      <c r="D44" s="204"/>
      <c r="E44" s="204"/>
      <c r="F44" s="204"/>
    </row>
    <row r="45" spans="1:6" s="590" customFormat="1" ht="21" x14ac:dyDescent="0.2">
      <c r="A45" s="591" t="s">
        <v>610</v>
      </c>
      <c r="B45" s="214" t="s">
        <v>255</v>
      </c>
      <c r="C45" s="594"/>
      <c r="D45" s="594">
        <f>+D46+D47+D48+D49</f>
        <v>0</v>
      </c>
      <c r="E45" s="594">
        <f>+E46+E47+E48+E49</f>
        <v>0</v>
      </c>
      <c r="F45" s="594">
        <f>+F46+F47+F48+F49</f>
        <v>0</v>
      </c>
    </row>
    <row r="46" spans="1:6" s="590" customFormat="1" x14ac:dyDescent="0.2">
      <c r="A46" s="593" t="s">
        <v>611</v>
      </c>
      <c r="B46" s="214" t="s">
        <v>256</v>
      </c>
      <c r="C46" s="204"/>
      <c r="D46" s="204"/>
      <c r="E46" s="204"/>
      <c r="F46" s="204"/>
    </row>
    <row r="47" spans="1:6" s="590" customFormat="1" ht="33.75" x14ac:dyDescent="0.2">
      <c r="A47" s="593" t="s">
        <v>612</v>
      </c>
      <c r="B47" s="214" t="s">
        <v>257</v>
      </c>
      <c r="C47" s="204"/>
      <c r="D47" s="204"/>
      <c r="E47" s="204"/>
      <c r="F47" s="204"/>
    </row>
    <row r="48" spans="1:6" s="590" customFormat="1" ht="22.5" x14ac:dyDescent="0.2">
      <c r="A48" s="593" t="s">
        <v>613</v>
      </c>
      <c r="B48" s="214" t="s">
        <v>258</v>
      </c>
      <c r="C48" s="204"/>
      <c r="D48" s="204"/>
      <c r="E48" s="204"/>
      <c r="F48" s="204"/>
    </row>
    <row r="49" spans="1:6" s="590" customFormat="1" x14ac:dyDescent="0.2">
      <c r="A49" s="593" t="s">
        <v>614</v>
      </c>
      <c r="B49" s="214" t="s">
        <v>259</v>
      </c>
      <c r="C49" s="204"/>
      <c r="D49" s="204"/>
      <c r="E49" s="204"/>
      <c r="F49" s="204"/>
    </row>
    <row r="50" spans="1:6" s="590" customFormat="1" x14ac:dyDescent="0.2">
      <c r="A50" s="591" t="s">
        <v>615</v>
      </c>
      <c r="B50" s="214" t="s">
        <v>260</v>
      </c>
      <c r="C50" s="204">
        <v>613633</v>
      </c>
      <c r="D50" s="204">
        <v>613633</v>
      </c>
      <c r="E50" s="204"/>
      <c r="F50" s="204">
        <v>613633</v>
      </c>
    </row>
    <row r="51" spans="1:6" s="590" customFormat="1" ht="21" x14ac:dyDescent="0.2">
      <c r="A51" s="591" t="s">
        <v>616</v>
      </c>
      <c r="B51" s="214" t="s">
        <v>261</v>
      </c>
      <c r="C51" s="594">
        <f>+C7+C8+C34+C50</f>
        <v>4119301</v>
      </c>
      <c r="D51" s="594">
        <f>+D7+D8+D34+D50</f>
        <v>4357742</v>
      </c>
      <c r="E51" s="594">
        <f>+E7+E8+E34+E50</f>
        <v>9129</v>
      </c>
      <c r="F51" s="594">
        <f>+F7+F8+F34+F50</f>
        <v>4366871</v>
      </c>
    </row>
    <row r="52" spans="1:6" s="590" customFormat="1" x14ac:dyDescent="0.2">
      <c r="A52" s="591" t="s">
        <v>617</v>
      </c>
      <c r="B52" s="214" t="s">
        <v>262</v>
      </c>
      <c r="C52" s="204">
        <v>1229</v>
      </c>
      <c r="D52" s="204">
        <v>25</v>
      </c>
      <c r="E52" s="204">
        <v>2882</v>
      </c>
      <c r="F52" s="204">
        <f>+D52+E52</f>
        <v>2907</v>
      </c>
    </row>
    <row r="53" spans="1:6" s="590" customFormat="1" x14ac:dyDescent="0.2">
      <c r="A53" s="591" t="s">
        <v>618</v>
      </c>
      <c r="B53" s="214" t="s">
        <v>263</v>
      </c>
      <c r="C53" s="204"/>
      <c r="D53" s="204"/>
      <c r="E53" s="204"/>
      <c r="F53" s="204"/>
    </row>
    <row r="54" spans="1:6" s="590" customFormat="1" x14ac:dyDescent="0.2">
      <c r="A54" s="591" t="s">
        <v>619</v>
      </c>
      <c r="B54" s="214" t="s">
        <v>264</v>
      </c>
      <c r="C54" s="594">
        <f>+C52+C53</f>
        <v>1229</v>
      </c>
      <c r="D54" s="594">
        <f>+D52+D53</f>
        <v>25</v>
      </c>
      <c r="E54" s="594">
        <f>+E52+E53</f>
        <v>2882</v>
      </c>
      <c r="F54" s="594">
        <f>+F52+F53</f>
        <v>2907</v>
      </c>
    </row>
    <row r="55" spans="1:6" s="590" customFormat="1" x14ac:dyDescent="0.2">
      <c r="A55" s="591" t="s">
        <v>620</v>
      </c>
      <c r="B55" s="214" t="s">
        <v>265</v>
      </c>
      <c r="C55" s="204"/>
      <c r="D55" s="204"/>
      <c r="E55" s="204"/>
      <c r="F55" s="204"/>
    </row>
    <row r="56" spans="1:6" s="590" customFormat="1" x14ac:dyDescent="0.2">
      <c r="A56" s="591" t="s">
        <v>621</v>
      </c>
      <c r="B56" s="214" t="s">
        <v>266</v>
      </c>
      <c r="C56" s="204">
        <v>2453</v>
      </c>
      <c r="D56" s="204">
        <v>1094</v>
      </c>
      <c r="E56" s="204">
        <v>1672</v>
      </c>
      <c r="F56" s="204">
        <f>+D56+E56</f>
        <v>2766</v>
      </c>
    </row>
    <row r="57" spans="1:6" s="590" customFormat="1" x14ac:dyDescent="0.2">
      <c r="A57" s="591" t="s">
        <v>622</v>
      </c>
      <c r="B57" s="214" t="s">
        <v>267</v>
      </c>
      <c r="C57" s="204">
        <v>654032</v>
      </c>
      <c r="D57" s="204">
        <v>841013</v>
      </c>
      <c r="E57" s="204">
        <v>681</v>
      </c>
      <c r="F57" s="204">
        <f>+D57+E57</f>
        <v>841694</v>
      </c>
    </row>
    <row r="58" spans="1:6" s="590" customFormat="1" x14ac:dyDescent="0.2">
      <c r="A58" s="591" t="s">
        <v>623</v>
      </c>
      <c r="B58" s="214" t="s">
        <v>268</v>
      </c>
      <c r="C58" s="204"/>
      <c r="D58" s="204"/>
      <c r="E58" s="204"/>
      <c r="F58" s="204"/>
    </row>
    <row r="59" spans="1:6" s="590" customFormat="1" x14ac:dyDescent="0.2">
      <c r="A59" s="591" t="s">
        <v>624</v>
      </c>
      <c r="B59" s="214" t="s">
        <v>269</v>
      </c>
      <c r="C59" s="594">
        <f>+C55+C56+C57+C58</f>
        <v>656485</v>
      </c>
      <c r="D59" s="594">
        <f>+D55+D56+D57+D58</f>
        <v>842107</v>
      </c>
      <c r="E59" s="594">
        <f>+E55+E56+E57+E58</f>
        <v>2353</v>
      </c>
      <c r="F59" s="594">
        <f>+F55+F56+F57+F58</f>
        <v>844460</v>
      </c>
    </row>
    <row r="60" spans="1:6" s="590" customFormat="1" x14ac:dyDescent="0.2">
      <c r="A60" s="591" t="s">
        <v>625</v>
      </c>
      <c r="B60" s="214" t="s">
        <v>270</v>
      </c>
      <c r="C60" s="204">
        <v>24520</v>
      </c>
      <c r="D60" s="204">
        <v>29471</v>
      </c>
      <c r="E60" s="204">
        <v>3255</v>
      </c>
      <c r="F60" s="204">
        <f>+D60+E60</f>
        <v>32726</v>
      </c>
    </row>
    <row r="61" spans="1:6" s="590" customFormat="1" x14ac:dyDescent="0.2">
      <c r="A61" s="591" t="s">
        <v>626</v>
      </c>
      <c r="B61" s="214" t="s">
        <v>271</v>
      </c>
      <c r="C61" s="204">
        <v>95</v>
      </c>
      <c r="D61" s="204">
        <v>36284</v>
      </c>
      <c r="E61" s="204"/>
      <c r="F61" s="204">
        <f t="shared" ref="F61:F62" si="2">+D61+E61</f>
        <v>36284</v>
      </c>
    </row>
    <row r="62" spans="1:6" s="590" customFormat="1" x14ac:dyDescent="0.2">
      <c r="A62" s="591" t="s">
        <v>627</v>
      </c>
      <c r="B62" s="214" t="s">
        <v>272</v>
      </c>
      <c r="C62" s="204">
        <v>2500</v>
      </c>
      <c r="D62" s="204">
        <v>14756</v>
      </c>
      <c r="E62" s="204">
        <v>572</v>
      </c>
      <c r="F62" s="204">
        <f t="shared" si="2"/>
        <v>15328</v>
      </c>
    </row>
    <row r="63" spans="1:6" s="590" customFormat="1" x14ac:dyDescent="0.2">
      <c r="A63" s="591" t="s">
        <v>628</v>
      </c>
      <c r="B63" s="214" t="s">
        <v>273</v>
      </c>
      <c r="C63" s="594">
        <f>+C60+C61+C62</f>
        <v>27115</v>
      </c>
      <c r="D63" s="594">
        <f>+D60+D61+D62</f>
        <v>80511</v>
      </c>
      <c r="E63" s="594">
        <f>+E60+E61+E62</f>
        <v>3827</v>
      </c>
      <c r="F63" s="594">
        <f>+F60+F61+F62</f>
        <v>84338</v>
      </c>
    </row>
    <row r="64" spans="1:6" s="590" customFormat="1" x14ac:dyDescent="0.2">
      <c r="A64" s="591" t="s">
        <v>822</v>
      </c>
      <c r="B64" s="214" t="s">
        <v>274</v>
      </c>
      <c r="C64" s="594">
        <v>10808</v>
      </c>
      <c r="D64" s="594">
        <v>64084</v>
      </c>
      <c r="E64" s="594">
        <v>36129</v>
      </c>
      <c r="F64" s="594">
        <f>+E64+D64</f>
        <v>100213</v>
      </c>
    </row>
    <row r="65" spans="1:6" s="590" customFormat="1" x14ac:dyDescent="0.2">
      <c r="A65" s="591" t="s">
        <v>823</v>
      </c>
      <c r="B65" s="214" t="s">
        <v>275</v>
      </c>
      <c r="C65" s="594">
        <v>-8967</v>
      </c>
      <c r="D65" s="594">
        <v>-1569</v>
      </c>
      <c r="E65" s="594">
        <v>-17217</v>
      </c>
      <c r="F65" s="594">
        <f>+D65+E65</f>
        <v>-18786</v>
      </c>
    </row>
    <row r="66" spans="1:6" s="590" customFormat="1" x14ac:dyDescent="0.2">
      <c r="A66" s="591" t="s">
        <v>824</v>
      </c>
      <c r="B66" s="214" t="s">
        <v>276</v>
      </c>
      <c r="C66" s="204">
        <v>884</v>
      </c>
      <c r="D66" s="204">
        <v>29</v>
      </c>
      <c r="E66" s="204">
        <v>293</v>
      </c>
      <c r="F66" s="594">
        <f t="shared" ref="F66:F67" si="3">+D66+E66</f>
        <v>322</v>
      </c>
    </row>
    <row r="67" spans="1:6" s="590" customFormat="1" ht="31.5" x14ac:dyDescent="0.2">
      <c r="A67" s="591" t="s">
        <v>825</v>
      </c>
      <c r="B67" s="214" t="s">
        <v>277</v>
      </c>
      <c r="C67" s="204">
        <v>69</v>
      </c>
      <c r="D67" s="204"/>
      <c r="E67" s="204">
        <v>69</v>
      </c>
      <c r="F67" s="594">
        <f t="shared" si="3"/>
        <v>69</v>
      </c>
    </row>
    <row r="68" spans="1:6" s="590" customFormat="1" x14ac:dyDescent="0.2">
      <c r="A68" s="591" t="s">
        <v>629</v>
      </c>
      <c r="B68" s="214" t="s">
        <v>278</v>
      </c>
      <c r="C68" s="594">
        <f>+C66+C67+C65+C64</f>
        <v>2794</v>
      </c>
      <c r="D68" s="594">
        <f>+D66+D67+D65+D64</f>
        <v>62544</v>
      </c>
      <c r="E68" s="594">
        <f>+E66+E67+E65+E64</f>
        <v>19274</v>
      </c>
      <c r="F68" s="594">
        <f>SUM(F64:F67)</f>
        <v>81818</v>
      </c>
    </row>
    <row r="69" spans="1:6" s="590" customFormat="1" x14ac:dyDescent="0.2">
      <c r="A69" s="591" t="s">
        <v>630</v>
      </c>
      <c r="B69" s="214" t="s">
        <v>722</v>
      </c>
      <c r="C69" s="204"/>
      <c r="D69" s="204"/>
      <c r="E69" s="204"/>
      <c r="F69" s="204"/>
    </row>
    <row r="70" spans="1:6" s="590" customFormat="1" ht="16.5" thickBot="1" x14ac:dyDescent="0.25">
      <c r="A70" s="595" t="s">
        <v>631</v>
      </c>
      <c r="B70" s="216" t="s">
        <v>826</v>
      </c>
      <c r="C70" s="596">
        <f>+C51+C54+C59+C63+C68+C69</f>
        <v>4806924</v>
      </c>
      <c r="D70" s="596">
        <f>+D51+D54+D59+D63+D68+D69</f>
        <v>5342929</v>
      </c>
      <c r="E70" s="596">
        <f>+E51+E54+E59+E63+E68+E69</f>
        <v>37465</v>
      </c>
      <c r="F70" s="596">
        <f>+F51+F54+F59+F63+F68+F69</f>
        <v>5380394</v>
      </c>
    </row>
    <row r="71" spans="1:6" x14ac:dyDescent="0.25">
      <c r="A71" s="597"/>
      <c r="D71" s="598"/>
      <c r="E71" s="598"/>
      <c r="F71" s="599"/>
    </row>
    <row r="72" spans="1:6" x14ac:dyDescent="0.25">
      <c r="A72" s="597"/>
      <c r="D72" s="598"/>
      <c r="E72" s="598"/>
      <c r="F72" s="599"/>
    </row>
    <row r="73" spans="1:6" x14ac:dyDescent="0.25">
      <c r="A73" s="600"/>
      <c r="D73" s="598"/>
      <c r="E73" s="598"/>
      <c r="F73" s="599"/>
    </row>
    <row r="74" spans="1:6" x14ac:dyDescent="0.25">
      <c r="A74" s="1034"/>
      <c r="B74" s="1034"/>
      <c r="C74" s="1034"/>
      <c r="D74" s="1034"/>
      <c r="E74" s="1034"/>
      <c r="F74" s="1034"/>
    </row>
    <row r="75" spans="1:6" x14ac:dyDescent="0.25">
      <c r="A75" s="1034"/>
      <c r="B75" s="1034"/>
      <c r="C75" s="1034"/>
      <c r="D75" s="1034"/>
      <c r="E75" s="1034"/>
      <c r="F75" s="1034"/>
    </row>
  </sheetData>
  <mergeCells count="11">
    <mergeCell ref="A74:F74"/>
    <mergeCell ref="A75:F75"/>
    <mergeCell ref="A1:F1"/>
    <mergeCell ref="D2:F2"/>
    <mergeCell ref="A3:A5"/>
    <mergeCell ref="B3:B5"/>
    <mergeCell ref="D3:D4"/>
    <mergeCell ref="E3:E4"/>
    <mergeCell ref="F3:F4"/>
    <mergeCell ref="C3:C4"/>
    <mergeCell ref="C5:F5"/>
  </mergeCells>
  <phoneticPr fontId="27" type="noConversion"/>
  <printOptions horizontalCentered="1"/>
  <pageMargins left="0.78740157480314965" right="0.82677165354330717" top="1.1023622047244095" bottom="0.98425196850393704" header="0.78740157480314965" footer="0.78740157480314965"/>
  <pageSetup paperSize="9" scale="79" orientation="portrait" r:id="rId1"/>
  <headerFooter alignWithMargins="0">
    <oddHeader>&amp;L&amp;"Times New Roman,Félkövér dőlt"Ibrány Város Önkormányzata&amp;R&amp;"Times New Roman,Félkövér dőlt"11.sz.melléklet a 10/2019.(V.30.)önkormányzati rendelethez</oddHeader>
    <oddFooter>&amp;C&amp;P</oddFooter>
  </headerFooter>
  <rowBreaks count="1" manualBreakCount="1">
    <brk id="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1"/>
  <sheetViews>
    <sheetView view="pageLayout" zoomScaleNormal="100" zoomScaleSheetLayoutView="100" workbookViewId="0">
      <selection activeCell="A14" sqref="A14:E26"/>
    </sheetView>
  </sheetViews>
  <sheetFormatPr defaultColWidth="9.33203125" defaultRowHeight="15.75" x14ac:dyDescent="0.25"/>
  <cols>
    <col min="1" max="1" width="9.5" style="361" customWidth="1"/>
    <col min="2" max="2" width="60.83203125" style="361" customWidth="1"/>
    <col min="3" max="5" width="15.83203125" style="362" customWidth="1"/>
    <col min="6" max="16384" width="9.33203125" style="372"/>
  </cols>
  <sheetData>
    <row r="1" spans="1:5" ht="15.95" customHeight="1" x14ac:dyDescent="0.25">
      <c r="A1" s="980" t="s">
        <v>3</v>
      </c>
      <c r="B1" s="980"/>
      <c r="C1" s="980"/>
      <c r="D1" s="980"/>
      <c r="E1" s="980"/>
    </row>
    <row r="2" spans="1:5" ht="15.95" customHeight="1" thickBot="1" x14ac:dyDescent="0.3">
      <c r="A2" s="45" t="s">
        <v>109</v>
      </c>
      <c r="B2" s="45"/>
      <c r="C2" s="359"/>
      <c r="D2" s="359"/>
      <c r="E2" s="359" t="s">
        <v>716</v>
      </c>
    </row>
    <row r="3" spans="1:5" ht="15.95" customHeight="1" x14ac:dyDescent="0.25">
      <c r="A3" s="981" t="s">
        <v>58</v>
      </c>
      <c r="B3" s="983" t="s">
        <v>5</v>
      </c>
      <c r="C3" s="985" t="str">
        <f>+'1.1.sz.mell.'!C3:E3</f>
        <v>2018. évi</v>
      </c>
      <c r="D3" s="985"/>
      <c r="E3" s="986"/>
    </row>
    <row r="4" spans="1:5" ht="38.1" customHeight="1" thickBot="1" x14ac:dyDescent="0.3">
      <c r="A4" s="982"/>
      <c r="B4" s="984"/>
      <c r="C4" s="47" t="s">
        <v>176</v>
      </c>
      <c r="D4" s="47" t="s">
        <v>181</v>
      </c>
      <c r="E4" s="48" t="s">
        <v>182</v>
      </c>
    </row>
    <row r="5" spans="1:5" s="373" customFormat="1" ht="12" customHeight="1" thickBot="1" x14ac:dyDescent="0.25">
      <c r="A5" s="337" t="s">
        <v>399</v>
      </c>
      <c r="B5" s="338" t="s">
        <v>400</v>
      </c>
      <c r="C5" s="338" t="s">
        <v>401</v>
      </c>
      <c r="D5" s="338" t="s">
        <v>402</v>
      </c>
      <c r="E5" s="384" t="s">
        <v>403</v>
      </c>
    </row>
    <row r="6" spans="1:5" s="374" customFormat="1" ht="12" customHeight="1" thickBot="1" x14ac:dyDescent="0.25">
      <c r="A6" s="332" t="s">
        <v>6</v>
      </c>
      <c r="B6" s="333" t="s">
        <v>293</v>
      </c>
      <c r="C6" s="364">
        <f>SUM(C7:C12)</f>
        <v>0</v>
      </c>
      <c r="D6" s="364">
        <f>SUM(D7:D12)</f>
        <v>0</v>
      </c>
      <c r="E6" s="347">
        <f>SUM(E7:E12)</f>
        <v>0</v>
      </c>
    </row>
    <row r="7" spans="1:5" s="374" customFormat="1" ht="12" customHeight="1" x14ac:dyDescent="0.2">
      <c r="A7" s="327" t="s">
        <v>70</v>
      </c>
      <c r="B7" s="375" t="s">
        <v>294</v>
      </c>
      <c r="C7" s="366"/>
      <c r="D7" s="366"/>
      <c r="E7" s="349"/>
    </row>
    <row r="8" spans="1:5" s="374" customFormat="1" ht="12" customHeight="1" x14ac:dyDescent="0.2">
      <c r="A8" s="326" t="s">
        <v>71</v>
      </c>
      <c r="B8" s="376" t="s">
        <v>295</v>
      </c>
      <c r="C8" s="365"/>
      <c r="D8" s="365"/>
      <c r="E8" s="348"/>
    </row>
    <row r="9" spans="1:5" s="374" customFormat="1" ht="12" customHeight="1" x14ac:dyDescent="0.2">
      <c r="A9" s="326" t="s">
        <v>72</v>
      </c>
      <c r="B9" s="376" t="s">
        <v>296</v>
      </c>
      <c r="C9" s="365"/>
      <c r="D9" s="365"/>
      <c r="E9" s="348"/>
    </row>
    <row r="10" spans="1:5" s="374" customFormat="1" ht="12" customHeight="1" x14ac:dyDescent="0.2">
      <c r="A10" s="326" t="s">
        <v>73</v>
      </c>
      <c r="B10" s="376" t="s">
        <v>297</v>
      </c>
      <c r="C10" s="365"/>
      <c r="D10" s="365"/>
      <c r="E10" s="348"/>
    </row>
    <row r="11" spans="1:5" s="374" customFormat="1" ht="12" customHeight="1" x14ac:dyDescent="0.2">
      <c r="A11" s="326" t="s">
        <v>105</v>
      </c>
      <c r="B11" s="376" t="s">
        <v>298</v>
      </c>
      <c r="C11" s="365"/>
      <c r="D11" s="365"/>
      <c r="E11" s="348"/>
    </row>
    <row r="12" spans="1:5" s="374" customFormat="1" ht="12" customHeight="1" thickBot="1" x14ac:dyDescent="0.25">
      <c r="A12" s="328" t="s">
        <v>74</v>
      </c>
      <c r="B12" s="356" t="s">
        <v>837</v>
      </c>
      <c r="C12" s="367"/>
      <c r="D12" s="367"/>
      <c r="E12" s="350"/>
    </row>
    <row r="13" spans="1:5" s="374" customFormat="1" ht="12" customHeight="1" thickBot="1" x14ac:dyDescent="0.25">
      <c r="A13" s="332" t="s">
        <v>7</v>
      </c>
      <c r="B13" s="354" t="s">
        <v>299</v>
      </c>
      <c r="C13" s="364">
        <f>SUM(C14:C18)</f>
        <v>6245112</v>
      </c>
      <c r="D13" s="364">
        <f>SUM(D14:D18)</f>
        <v>6981447</v>
      </c>
      <c r="E13" s="347">
        <f>SUM(E14:E18)</f>
        <v>6981450</v>
      </c>
    </row>
    <row r="14" spans="1:5" s="374" customFormat="1" ht="12" customHeight="1" x14ac:dyDescent="0.2">
      <c r="A14" s="329" t="s">
        <v>76</v>
      </c>
      <c r="B14" s="848" t="s">
        <v>300</v>
      </c>
      <c r="C14" s="92"/>
      <c r="D14" s="92"/>
      <c r="E14" s="317"/>
    </row>
    <row r="15" spans="1:5" s="374" customFormat="1" ht="12" customHeight="1" x14ac:dyDescent="0.2">
      <c r="A15" s="326" t="s">
        <v>77</v>
      </c>
      <c r="B15" s="376" t="s">
        <v>301</v>
      </c>
      <c r="C15" s="365"/>
      <c r="D15" s="365"/>
      <c r="E15" s="348"/>
    </row>
    <row r="16" spans="1:5" s="374" customFormat="1" ht="12" customHeight="1" x14ac:dyDescent="0.2">
      <c r="A16" s="326" t="s">
        <v>78</v>
      </c>
      <c r="B16" s="376" t="s">
        <v>302</v>
      </c>
      <c r="C16" s="365"/>
      <c r="D16" s="365"/>
      <c r="E16" s="348"/>
    </row>
    <row r="17" spans="1:5" s="374" customFormat="1" ht="12" customHeight="1" x14ac:dyDescent="0.2">
      <c r="A17" s="326" t="s">
        <v>79</v>
      </c>
      <c r="B17" s="376" t="s">
        <v>303</v>
      </c>
      <c r="C17" s="365"/>
      <c r="D17" s="365"/>
      <c r="E17" s="348"/>
    </row>
    <row r="18" spans="1:5" s="374" customFormat="1" ht="12" customHeight="1" x14ac:dyDescent="0.2">
      <c r="A18" s="326" t="s">
        <v>80</v>
      </c>
      <c r="B18" s="376" t="s">
        <v>304</v>
      </c>
      <c r="C18" s="365">
        <f>+'6.3. sz. mell ÖNK'!C20</f>
        <v>6245112</v>
      </c>
      <c r="D18" s="365">
        <f>+'6.3. sz. mell ÖNK'!D20</f>
        <v>6981447</v>
      </c>
      <c r="E18" s="484">
        <f>+'6.3. sz. mell ÖNK'!E20</f>
        <v>6981450</v>
      </c>
    </row>
    <row r="19" spans="1:5" s="374" customFormat="1" ht="12" customHeight="1" thickBot="1" x14ac:dyDescent="0.25">
      <c r="A19" s="328" t="s">
        <v>87</v>
      </c>
      <c r="B19" s="377" t="s">
        <v>305</v>
      </c>
      <c r="C19" s="367"/>
      <c r="D19" s="367"/>
      <c r="E19" s="350"/>
    </row>
    <row r="20" spans="1:5" s="374" customFormat="1" ht="12" customHeight="1" thickBot="1" x14ac:dyDescent="0.25">
      <c r="A20" s="332" t="s">
        <v>8</v>
      </c>
      <c r="B20" s="333" t="s">
        <v>306</v>
      </c>
      <c r="C20" s="364">
        <f>SUM(C21:C25)</f>
        <v>0</v>
      </c>
      <c r="D20" s="364">
        <f>SUM(D21:D25)</f>
        <v>104899</v>
      </c>
      <c r="E20" s="347">
        <f>SUM(E21:E25)</f>
        <v>104899</v>
      </c>
    </row>
    <row r="21" spans="1:5" s="374" customFormat="1" ht="12" customHeight="1" x14ac:dyDescent="0.2">
      <c r="A21" s="327" t="s">
        <v>59</v>
      </c>
      <c r="B21" s="375" t="s">
        <v>307</v>
      </c>
      <c r="C21" s="366"/>
      <c r="D21" s="366"/>
      <c r="E21" s="349"/>
    </row>
    <row r="22" spans="1:5" s="374" customFormat="1" ht="12" customHeight="1" x14ac:dyDescent="0.2">
      <c r="A22" s="326" t="s">
        <v>60</v>
      </c>
      <c r="B22" s="376" t="s">
        <v>308</v>
      </c>
      <c r="C22" s="365"/>
      <c r="D22" s="365"/>
      <c r="E22" s="348"/>
    </row>
    <row r="23" spans="1:5" s="374" customFormat="1" ht="12" customHeight="1" x14ac:dyDescent="0.2">
      <c r="A23" s="326" t="s">
        <v>61</v>
      </c>
      <c r="B23" s="376" t="s">
        <v>309</v>
      </c>
      <c r="C23" s="365"/>
      <c r="D23" s="365"/>
      <c r="E23" s="348"/>
    </row>
    <row r="24" spans="1:5" s="374" customFormat="1" ht="12" customHeight="1" x14ac:dyDescent="0.2">
      <c r="A24" s="326" t="s">
        <v>62</v>
      </c>
      <c r="B24" s="376" t="s">
        <v>310</v>
      </c>
      <c r="C24" s="365"/>
      <c r="D24" s="365"/>
      <c r="E24" s="348"/>
    </row>
    <row r="25" spans="1:5" s="374" customFormat="1" ht="12" customHeight="1" x14ac:dyDescent="0.2">
      <c r="A25" s="326" t="s">
        <v>119</v>
      </c>
      <c r="B25" s="376" t="s">
        <v>311</v>
      </c>
      <c r="C25" s="365"/>
      <c r="D25" s="365">
        <f>+'6.3. sz. mell ÖNK'!D27</f>
        <v>104899</v>
      </c>
      <c r="E25" s="484">
        <f>+'6.3. sz. mell ÖNK'!E27</f>
        <v>104899</v>
      </c>
    </row>
    <row r="26" spans="1:5" s="374" customFormat="1" ht="12" customHeight="1" thickBot="1" x14ac:dyDescent="0.25">
      <c r="A26" s="330" t="s">
        <v>120</v>
      </c>
      <c r="B26" s="850" t="s">
        <v>312</v>
      </c>
      <c r="C26" s="93"/>
      <c r="D26" s="93"/>
      <c r="E26" s="311"/>
    </row>
    <row r="27" spans="1:5" s="374" customFormat="1" ht="12" customHeight="1" thickBot="1" x14ac:dyDescent="0.25">
      <c r="A27" s="332" t="s">
        <v>121</v>
      </c>
      <c r="B27" s="333" t="s">
        <v>697</v>
      </c>
      <c r="C27" s="370">
        <f>SUM(C28:C33)</f>
        <v>3354926</v>
      </c>
      <c r="D27" s="370">
        <f>SUM(D28:D33)</f>
        <v>3354926</v>
      </c>
      <c r="E27" s="383">
        <f>SUM(E28:E33)</f>
        <v>0</v>
      </c>
    </row>
    <row r="28" spans="1:5" s="374" customFormat="1" ht="12" customHeight="1" x14ac:dyDescent="0.2">
      <c r="A28" s="327" t="s">
        <v>313</v>
      </c>
      <c r="B28" s="375" t="s">
        <v>817</v>
      </c>
      <c r="C28" s="366"/>
      <c r="D28" s="366"/>
      <c r="E28" s="349"/>
    </row>
    <row r="29" spans="1:5" s="374" customFormat="1" ht="12" customHeight="1" x14ac:dyDescent="0.2">
      <c r="A29" s="326" t="s">
        <v>314</v>
      </c>
      <c r="B29" s="376" t="s">
        <v>701</v>
      </c>
      <c r="C29" s="365"/>
      <c r="D29" s="365"/>
      <c r="E29" s="348"/>
    </row>
    <row r="30" spans="1:5" s="374" customFormat="1" ht="12" customHeight="1" x14ac:dyDescent="0.2">
      <c r="A30" s="326" t="s">
        <v>315</v>
      </c>
      <c r="B30" s="376" t="s">
        <v>702</v>
      </c>
      <c r="C30" s="829">
        <f>+'6.3. sz. mell ÖNK'!C32</f>
        <v>3354926</v>
      </c>
      <c r="D30" s="365">
        <f>+'6.3. sz. mell ÖNK'!D32</f>
        <v>3354926</v>
      </c>
      <c r="E30" s="348">
        <f>+'6.3. sz. mell ÖNK'!E32</f>
        <v>0</v>
      </c>
    </row>
    <row r="31" spans="1:5" s="374" customFormat="1" ht="12" customHeight="1" x14ac:dyDescent="0.2">
      <c r="A31" s="326" t="s">
        <v>698</v>
      </c>
      <c r="B31" s="376" t="s">
        <v>816</v>
      </c>
      <c r="C31" s="365"/>
      <c r="D31" s="365"/>
      <c r="E31" s="348"/>
    </row>
    <row r="32" spans="1:5" s="374" customFormat="1" ht="12" customHeight="1" x14ac:dyDescent="0.2">
      <c r="A32" s="326" t="s">
        <v>699</v>
      </c>
      <c r="B32" s="376" t="s">
        <v>712</v>
      </c>
      <c r="C32" s="365"/>
      <c r="D32" s="365"/>
      <c r="E32" s="348"/>
    </row>
    <row r="33" spans="1:5" s="374" customFormat="1" ht="12" customHeight="1" thickBot="1" x14ac:dyDescent="0.25">
      <c r="A33" s="328" t="s">
        <v>700</v>
      </c>
      <c r="B33" s="356" t="s">
        <v>316</v>
      </c>
      <c r="C33" s="367"/>
      <c r="D33" s="367"/>
      <c r="E33" s="350"/>
    </row>
    <row r="34" spans="1:5" s="374" customFormat="1" ht="12" customHeight="1" thickBot="1" x14ac:dyDescent="0.25">
      <c r="A34" s="332" t="s">
        <v>10</v>
      </c>
      <c r="B34" s="333" t="s">
        <v>317</v>
      </c>
      <c r="C34" s="364">
        <f>SUM(C35:C44)</f>
        <v>30158256</v>
      </c>
      <c r="D34" s="364">
        <f>SUM(D35:D44)</f>
        <v>30158256</v>
      </c>
      <c r="E34" s="347">
        <f>SUM(E35:E44)</f>
        <v>26768806</v>
      </c>
    </row>
    <row r="35" spans="1:5" s="374" customFormat="1" ht="12" customHeight="1" x14ac:dyDescent="0.2">
      <c r="A35" s="329" t="s">
        <v>63</v>
      </c>
      <c r="B35" s="848" t="s">
        <v>318</v>
      </c>
      <c r="C35" s="92">
        <f>+'8.1.2. sz. mell. GAM'!C9+'8.2.2. sz. mell. ILMKS'!C9</f>
        <v>1000000</v>
      </c>
      <c r="D35" s="92">
        <f>+'8.1.2. sz. mell. GAM'!D9+'8.2.2. sz. mell. ILMKS'!D9</f>
        <v>3500000</v>
      </c>
      <c r="E35" s="483">
        <f>+'8.1.2. sz. mell. GAM'!E9+'8.2.2. sz. mell. ILMKS'!E9</f>
        <v>3348320</v>
      </c>
    </row>
    <row r="36" spans="1:5" s="374" customFormat="1" ht="12" customHeight="1" x14ac:dyDescent="0.2">
      <c r="A36" s="326" t="s">
        <v>64</v>
      </c>
      <c r="B36" s="376" t="s">
        <v>319</v>
      </c>
      <c r="C36" s="366">
        <f>+'8.1.2. sz. mell. GAM'!C10+'8.2.2. sz. mell. ILMKS'!C10</f>
        <v>22746658</v>
      </c>
      <c r="D36" s="366">
        <f>+'8.1.2. sz. mell. GAM'!D10+'8.2.2. sz. mell. ILMKS'!D10</f>
        <v>20246658</v>
      </c>
      <c r="E36" s="485">
        <f>+'8.1.2. sz. mell. GAM'!E10+'8.2.2. sz. mell. ILMKS'!E10</f>
        <v>18129687</v>
      </c>
    </row>
    <row r="37" spans="1:5" s="374" customFormat="1" ht="12" customHeight="1" x14ac:dyDescent="0.2">
      <c r="A37" s="326" t="s">
        <v>65</v>
      </c>
      <c r="B37" s="376" t="s">
        <v>320</v>
      </c>
      <c r="C37" s="366">
        <f>+'8.1.2. sz. mell. GAM'!C11+'8.2.2. sz. mell. ILMKS'!C11</f>
        <v>0</v>
      </c>
      <c r="D37" s="366">
        <f>+'8.1.2. sz. mell. GAM'!D11+'8.2.2. sz. mell. ILMKS'!D11</f>
        <v>0</v>
      </c>
      <c r="E37" s="485">
        <f>+'8.1.2. sz. mell. GAM'!E11+'8.2.2. sz. mell. ILMKS'!E11</f>
        <v>0</v>
      </c>
    </row>
    <row r="38" spans="1:5" s="374" customFormat="1" ht="12" customHeight="1" x14ac:dyDescent="0.2">
      <c r="A38" s="326" t="s">
        <v>123</v>
      </c>
      <c r="B38" s="376" t="s">
        <v>321</v>
      </c>
      <c r="C38" s="366">
        <f>+'8.1.2. sz. mell. GAM'!C12+'8.2.2. sz. mell. ILMKS'!C12</f>
        <v>0</v>
      </c>
      <c r="D38" s="366">
        <f>+'8.1.2. sz. mell. GAM'!D12+'8.2.2. sz. mell. ILMKS'!D12</f>
        <v>0</v>
      </c>
      <c r="E38" s="485">
        <f>+'8.1.2. sz. mell. GAM'!E12+'8.2.2. sz. mell. ILMKS'!E12</f>
        <v>0</v>
      </c>
    </row>
    <row r="39" spans="1:5" s="374" customFormat="1" ht="12" customHeight="1" x14ac:dyDescent="0.2">
      <c r="A39" s="326" t="s">
        <v>124</v>
      </c>
      <c r="B39" s="376" t="s">
        <v>322</v>
      </c>
      <c r="C39" s="366">
        <f>+'8.1.2. sz. mell. GAM'!C13+'8.2.2. sz. mell. ILMKS'!C13</f>
        <v>0</v>
      </c>
      <c r="D39" s="366">
        <f>+'8.1.2. sz. mell. GAM'!D13+'8.2.2. sz. mell. ILMKS'!D13</f>
        <v>0</v>
      </c>
      <c r="E39" s="485">
        <f>+'8.1.2. sz. mell. GAM'!E13+'8.2.2. sz. mell. ILMKS'!E13</f>
        <v>0</v>
      </c>
    </row>
    <row r="40" spans="1:5" s="374" customFormat="1" ht="12" customHeight="1" x14ac:dyDescent="0.2">
      <c r="A40" s="326" t="s">
        <v>125</v>
      </c>
      <c r="B40" s="376" t="s">
        <v>323</v>
      </c>
      <c r="C40" s="366">
        <f>+'8.1.2. sz. mell. GAM'!C14+'8.2.2. sz. mell. ILMKS'!C14</f>
        <v>6411598</v>
      </c>
      <c r="D40" s="366">
        <f>+'8.1.2. sz. mell. GAM'!D14+'8.2.2. sz. mell. ILMKS'!D14</f>
        <v>6411598</v>
      </c>
      <c r="E40" s="485">
        <f>+'8.1.2. sz. mell. GAM'!E14+'8.2.2. sz. mell. ILMKS'!E14</f>
        <v>5290799</v>
      </c>
    </row>
    <row r="41" spans="1:5" s="374" customFormat="1" ht="12" customHeight="1" x14ac:dyDescent="0.2">
      <c r="A41" s="326" t="s">
        <v>126</v>
      </c>
      <c r="B41" s="376" t="s">
        <v>324</v>
      </c>
      <c r="C41" s="365"/>
      <c r="D41" s="365"/>
      <c r="E41" s="348"/>
    </row>
    <row r="42" spans="1:5" s="374" customFormat="1" ht="12" customHeight="1" x14ac:dyDescent="0.2">
      <c r="A42" s="326" t="s">
        <v>127</v>
      </c>
      <c r="B42" s="376" t="s">
        <v>325</v>
      </c>
      <c r="C42" s="365"/>
      <c r="D42" s="365"/>
      <c r="E42" s="348"/>
    </row>
    <row r="43" spans="1:5" s="374" customFormat="1" ht="12" customHeight="1" x14ac:dyDescent="0.2">
      <c r="A43" s="326" t="s">
        <v>326</v>
      </c>
      <c r="B43" s="376" t="s">
        <v>327</v>
      </c>
      <c r="C43" s="368"/>
      <c r="D43" s="368"/>
      <c r="E43" s="351"/>
    </row>
    <row r="44" spans="1:5" s="374" customFormat="1" ht="12" customHeight="1" thickBot="1" x14ac:dyDescent="0.25">
      <c r="A44" s="330" t="s">
        <v>328</v>
      </c>
      <c r="B44" s="850" t="s">
        <v>329</v>
      </c>
      <c r="C44" s="856"/>
      <c r="D44" s="856"/>
      <c r="E44" s="876"/>
    </row>
    <row r="45" spans="1:5" s="374" customFormat="1" ht="12" customHeight="1" thickBot="1" x14ac:dyDescent="0.25">
      <c r="A45" s="332" t="s">
        <v>11</v>
      </c>
      <c r="B45" s="333" t="s">
        <v>330</v>
      </c>
      <c r="C45" s="364">
        <f>SUM(C46:C50)</f>
        <v>0</v>
      </c>
      <c r="D45" s="364">
        <f>SUM(D46:D50)</f>
        <v>0</v>
      </c>
      <c r="E45" s="347">
        <f>SUM(E46:E50)</f>
        <v>0</v>
      </c>
    </row>
    <row r="46" spans="1:5" s="374" customFormat="1" ht="12" customHeight="1" x14ac:dyDescent="0.2">
      <c r="A46" s="327" t="s">
        <v>66</v>
      </c>
      <c r="B46" s="375" t="s">
        <v>331</v>
      </c>
      <c r="C46" s="385"/>
      <c r="D46" s="385"/>
      <c r="E46" s="353"/>
    </row>
    <row r="47" spans="1:5" s="374" customFormat="1" ht="12" customHeight="1" x14ac:dyDescent="0.2">
      <c r="A47" s="326" t="s">
        <v>67</v>
      </c>
      <c r="B47" s="376" t="s">
        <v>332</v>
      </c>
      <c r="C47" s="368"/>
      <c r="D47" s="368"/>
      <c r="E47" s="351"/>
    </row>
    <row r="48" spans="1:5" s="374" customFormat="1" ht="12" customHeight="1" x14ac:dyDescent="0.2">
      <c r="A48" s="326" t="s">
        <v>333</v>
      </c>
      <c r="B48" s="376" t="s">
        <v>334</v>
      </c>
      <c r="C48" s="368"/>
      <c r="D48" s="368"/>
      <c r="E48" s="351"/>
    </row>
    <row r="49" spans="1:5" s="374" customFormat="1" ht="12" customHeight="1" x14ac:dyDescent="0.2">
      <c r="A49" s="326" t="s">
        <v>335</v>
      </c>
      <c r="B49" s="376" t="s">
        <v>336</v>
      </c>
      <c r="C49" s="368"/>
      <c r="D49" s="368"/>
      <c r="E49" s="351"/>
    </row>
    <row r="50" spans="1:5" s="374" customFormat="1" ht="12" customHeight="1" thickBot="1" x14ac:dyDescent="0.25">
      <c r="A50" s="328" t="s">
        <v>337</v>
      </c>
      <c r="B50" s="377" t="s">
        <v>338</v>
      </c>
      <c r="C50" s="369"/>
      <c r="D50" s="369"/>
      <c r="E50" s="352"/>
    </row>
    <row r="51" spans="1:5" s="374" customFormat="1" ht="17.25" customHeight="1" thickBot="1" x14ac:dyDescent="0.25">
      <c r="A51" s="332" t="s">
        <v>128</v>
      </c>
      <c r="B51" s="333" t="s">
        <v>339</v>
      </c>
      <c r="C51" s="364">
        <f>SUM(C52:C54)</f>
        <v>0</v>
      </c>
      <c r="D51" s="364">
        <f>SUM(D52:D54)</f>
        <v>0</v>
      </c>
      <c r="E51" s="347">
        <f>SUM(E52:E54)</f>
        <v>0</v>
      </c>
    </row>
    <row r="52" spans="1:5" s="374" customFormat="1" ht="12" customHeight="1" x14ac:dyDescent="0.2">
      <c r="A52" s="327" t="s">
        <v>68</v>
      </c>
      <c r="B52" s="375" t="s">
        <v>340</v>
      </c>
      <c r="C52" s="366"/>
      <c r="D52" s="366"/>
      <c r="E52" s="349"/>
    </row>
    <row r="53" spans="1:5" s="374" customFormat="1" ht="12" customHeight="1" x14ac:dyDescent="0.2">
      <c r="A53" s="326" t="s">
        <v>69</v>
      </c>
      <c r="B53" s="376" t="s">
        <v>341</v>
      </c>
      <c r="C53" s="365"/>
      <c r="D53" s="365"/>
      <c r="E53" s="348"/>
    </row>
    <row r="54" spans="1:5" s="374" customFormat="1" ht="12" customHeight="1" x14ac:dyDescent="0.2">
      <c r="A54" s="326" t="s">
        <v>342</v>
      </c>
      <c r="B54" s="376" t="s">
        <v>343</v>
      </c>
      <c r="C54" s="365"/>
      <c r="D54" s="365"/>
      <c r="E54" s="348"/>
    </row>
    <row r="55" spans="1:5" s="374" customFormat="1" ht="12" customHeight="1" thickBot="1" x14ac:dyDescent="0.25">
      <c r="A55" s="328" t="s">
        <v>344</v>
      </c>
      <c r="B55" s="377" t="s">
        <v>345</v>
      </c>
      <c r="C55" s="367"/>
      <c r="D55" s="367"/>
      <c r="E55" s="350"/>
    </row>
    <row r="56" spans="1:5" s="374" customFormat="1" ht="12" customHeight="1" thickBot="1" x14ac:dyDescent="0.25">
      <c r="A56" s="332" t="s">
        <v>13</v>
      </c>
      <c r="B56" s="354" t="s">
        <v>346</v>
      </c>
      <c r="C56" s="364">
        <f>SUM(C57:C59)</f>
        <v>0</v>
      </c>
      <c r="D56" s="364">
        <f>SUM(D57:D59)</f>
        <v>0</v>
      </c>
      <c r="E56" s="347">
        <f>SUM(E57:E59)</f>
        <v>0</v>
      </c>
    </row>
    <row r="57" spans="1:5" s="374" customFormat="1" ht="12" customHeight="1" x14ac:dyDescent="0.2">
      <c r="A57" s="327" t="s">
        <v>129</v>
      </c>
      <c r="B57" s="375" t="s">
        <v>347</v>
      </c>
      <c r="C57" s="368"/>
      <c r="D57" s="368"/>
      <c r="E57" s="351"/>
    </row>
    <row r="58" spans="1:5" s="374" customFormat="1" ht="12" customHeight="1" x14ac:dyDescent="0.2">
      <c r="A58" s="326" t="s">
        <v>130</v>
      </c>
      <c r="B58" s="376" t="s">
        <v>348</v>
      </c>
      <c r="C58" s="368"/>
      <c r="D58" s="368"/>
      <c r="E58" s="351"/>
    </row>
    <row r="59" spans="1:5" s="374" customFormat="1" ht="12" customHeight="1" x14ac:dyDescent="0.2">
      <c r="A59" s="326" t="s">
        <v>155</v>
      </c>
      <c r="B59" s="376" t="s">
        <v>349</v>
      </c>
      <c r="C59" s="368"/>
      <c r="D59" s="368"/>
      <c r="E59" s="351"/>
    </row>
    <row r="60" spans="1:5" s="374" customFormat="1" ht="12" customHeight="1" thickBot="1" x14ac:dyDescent="0.25">
      <c r="A60" s="328" t="s">
        <v>350</v>
      </c>
      <c r="B60" s="377" t="s">
        <v>351</v>
      </c>
      <c r="C60" s="368"/>
      <c r="D60" s="368"/>
      <c r="E60" s="351"/>
    </row>
    <row r="61" spans="1:5" s="374" customFormat="1" ht="12" customHeight="1" thickBot="1" x14ac:dyDescent="0.25">
      <c r="A61" s="332" t="s">
        <v>14</v>
      </c>
      <c r="B61" s="333" t="s">
        <v>352</v>
      </c>
      <c r="C61" s="370">
        <f>+C6+C13+C20+C27+C34+C45+C51+C56</f>
        <v>39758294</v>
      </c>
      <c r="D61" s="370">
        <f>+D6+D13+D20+D27+D34+D45+D51+D56</f>
        <v>40599528</v>
      </c>
      <c r="E61" s="383">
        <f>+E6+E13+E20+E27+E34+E45+E51+E56</f>
        <v>33855155</v>
      </c>
    </row>
    <row r="62" spans="1:5" s="374" customFormat="1" ht="12" customHeight="1" thickBot="1" x14ac:dyDescent="0.25">
      <c r="A62" s="386" t="s">
        <v>353</v>
      </c>
      <c r="B62" s="354" t="s">
        <v>354</v>
      </c>
      <c r="C62" s="364">
        <f>+C63+C64+C65</f>
        <v>0</v>
      </c>
      <c r="D62" s="364">
        <f>+D63+D64+D65</f>
        <v>0</v>
      </c>
      <c r="E62" s="347">
        <f>+E63+E64+E65</f>
        <v>0</v>
      </c>
    </row>
    <row r="63" spans="1:5" s="374" customFormat="1" ht="12" customHeight="1" x14ac:dyDescent="0.2">
      <c r="A63" s="327" t="s">
        <v>355</v>
      </c>
      <c r="B63" s="375" t="s">
        <v>356</v>
      </c>
      <c r="C63" s="368"/>
      <c r="D63" s="368"/>
      <c r="E63" s="351"/>
    </row>
    <row r="64" spans="1:5" s="374" customFormat="1" ht="12" customHeight="1" x14ac:dyDescent="0.2">
      <c r="A64" s="326" t="s">
        <v>357</v>
      </c>
      <c r="B64" s="376" t="s">
        <v>358</v>
      </c>
      <c r="C64" s="368"/>
      <c r="D64" s="368"/>
      <c r="E64" s="351"/>
    </row>
    <row r="65" spans="1:5" s="374" customFormat="1" ht="12" customHeight="1" thickBot="1" x14ac:dyDescent="0.25">
      <c r="A65" s="328" t="s">
        <v>359</v>
      </c>
      <c r="B65" s="312" t="s">
        <v>404</v>
      </c>
      <c r="C65" s="368"/>
      <c r="D65" s="368"/>
      <c r="E65" s="351"/>
    </row>
    <row r="66" spans="1:5" s="374" customFormat="1" ht="12" customHeight="1" thickBot="1" x14ac:dyDescent="0.25">
      <c r="A66" s="386" t="s">
        <v>361</v>
      </c>
      <c r="B66" s="354" t="s">
        <v>362</v>
      </c>
      <c r="C66" s="364">
        <f>+C67+C68+C69+C70</f>
        <v>0</v>
      </c>
      <c r="D66" s="364">
        <f>+D67+D68+D69+D70</f>
        <v>0</v>
      </c>
      <c r="E66" s="347">
        <f>+E67+E68+E69+E70</f>
        <v>0</v>
      </c>
    </row>
    <row r="67" spans="1:5" s="374" customFormat="1" ht="13.5" customHeight="1" x14ac:dyDescent="0.2">
      <c r="A67" s="327" t="s">
        <v>106</v>
      </c>
      <c r="B67" s="375" t="s">
        <v>363</v>
      </c>
      <c r="C67" s="368"/>
      <c r="D67" s="368"/>
      <c r="E67" s="351"/>
    </row>
    <row r="68" spans="1:5" s="374" customFormat="1" ht="12" customHeight="1" x14ac:dyDescent="0.2">
      <c r="A68" s="326" t="s">
        <v>107</v>
      </c>
      <c r="B68" s="376" t="s">
        <v>364</v>
      </c>
      <c r="C68" s="368"/>
      <c r="D68" s="368"/>
      <c r="E68" s="351"/>
    </row>
    <row r="69" spans="1:5" s="374" customFormat="1" ht="12" customHeight="1" x14ac:dyDescent="0.2">
      <c r="A69" s="326" t="s">
        <v>365</v>
      </c>
      <c r="B69" s="376" t="s">
        <v>366</v>
      </c>
      <c r="C69" s="368"/>
      <c r="D69" s="368"/>
      <c r="E69" s="351"/>
    </row>
    <row r="70" spans="1:5" s="374" customFormat="1" ht="12" customHeight="1" thickBot="1" x14ac:dyDescent="0.25">
      <c r="A70" s="328" t="s">
        <v>367</v>
      </c>
      <c r="B70" s="377" t="s">
        <v>368</v>
      </c>
      <c r="C70" s="368"/>
      <c r="D70" s="368"/>
      <c r="E70" s="351"/>
    </row>
    <row r="71" spans="1:5" s="374" customFormat="1" ht="12" customHeight="1" thickBot="1" x14ac:dyDescent="0.25">
      <c r="A71" s="386" t="s">
        <v>369</v>
      </c>
      <c r="B71" s="354" t="s">
        <v>370</v>
      </c>
      <c r="C71" s="364">
        <f>+C72+C73</f>
        <v>0</v>
      </c>
      <c r="D71" s="364">
        <f>+D72+D73</f>
        <v>986190</v>
      </c>
      <c r="E71" s="347">
        <f>+E72+E73</f>
        <v>986190</v>
      </c>
    </row>
    <row r="72" spans="1:5" s="374" customFormat="1" ht="12" customHeight="1" x14ac:dyDescent="0.2">
      <c r="A72" s="327" t="s">
        <v>371</v>
      </c>
      <c r="B72" s="375" t="s">
        <v>372</v>
      </c>
      <c r="C72" s="368"/>
      <c r="D72" s="368"/>
      <c r="E72" s="351"/>
    </row>
    <row r="73" spans="1:5" s="374" customFormat="1" ht="12" customHeight="1" thickBot="1" x14ac:dyDescent="0.25">
      <c r="A73" s="328" t="s">
        <v>373</v>
      </c>
      <c r="B73" s="377" t="s">
        <v>374</v>
      </c>
      <c r="C73" s="368"/>
      <c r="D73" s="368">
        <f>+'1.1.sz.mell.'!D73</f>
        <v>986190</v>
      </c>
      <c r="E73" s="351">
        <f>+'1.1.sz.mell.'!E73</f>
        <v>986190</v>
      </c>
    </row>
    <row r="74" spans="1:5" s="374" customFormat="1" ht="12" customHeight="1" thickBot="1" x14ac:dyDescent="0.25">
      <c r="A74" s="386" t="s">
        <v>375</v>
      </c>
      <c r="B74" s="354" t="s">
        <v>376</v>
      </c>
      <c r="C74" s="364">
        <f>+C75+C76+C77</f>
        <v>0</v>
      </c>
      <c r="D74" s="364">
        <f>+D75+D76+D77</f>
        <v>0</v>
      </c>
      <c r="E74" s="347">
        <f>+E75+E76+E77</f>
        <v>0</v>
      </c>
    </row>
    <row r="75" spans="1:5" s="374" customFormat="1" ht="12" customHeight="1" x14ac:dyDescent="0.2">
      <c r="A75" s="327" t="s">
        <v>377</v>
      </c>
      <c r="B75" s="375" t="s">
        <v>378</v>
      </c>
      <c r="C75" s="368"/>
      <c r="D75" s="368"/>
      <c r="E75" s="351"/>
    </row>
    <row r="76" spans="1:5" s="374" customFormat="1" ht="12" customHeight="1" x14ac:dyDescent="0.2">
      <c r="A76" s="326" t="s">
        <v>379</v>
      </c>
      <c r="B76" s="376" t="s">
        <v>380</v>
      </c>
      <c r="C76" s="368"/>
      <c r="D76" s="368"/>
      <c r="E76" s="351"/>
    </row>
    <row r="77" spans="1:5" s="374" customFormat="1" ht="12" customHeight="1" thickBot="1" x14ac:dyDescent="0.25">
      <c r="A77" s="328" t="s">
        <v>381</v>
      </c>
      <c r="B77" s="356" t="s">
        <v>382</v>
      </c>
      <c r="C77" s="368"/>
      <c r="D77" s="368"/>
      <c r="E77" s="351"/>
    </row>
    <row r="78" spans="1:5" s="374" customFormat="1" ht="12" customHeight="1" thickBot="1" x14ac:dyDescent="0.25">
      <c r="A78" s="386" t="s">
        <v>383</v>
      </c>
      <c r="B78" s="354" t="s">
        <v>384</v>
      </c>
      <c r="C78" s="364">
        <f>+C79+C80+C81+C82</f>
        <v>0</v>
      </c>
      <c r="D78" s="364">
        <f>+D79+D80+D81+D82</f>
        <v>0</v>
      </c>
      <c r="E78" s="347">
        <f>+E79+E80+E81+E82</f>
        <v>0</v>
      </c>
    </row>
    <row r="79" spans="1:5" s="374" customFormat="1" ht="12" customHeight="1" x14ac:dyDescent="0.2">
      <c r="A79" s="378" t="s">
        <v>385</v>
      </c>
      <c r="B79" s="375" t="s">
        <v>386</v>
      </c>
      <c r="C79" s="368"/>
      <c r="D79" s="368"/>
      <c r="E79" s="351"/>
    </row>
    <row r="80" spans="1:5" s="374" customFormat="1" ht="12" customHeight="1" x14ac:dyDescent="0.2">
      <c r="A80" s="379" t="s">
        <v>387</v>
      </c>
      <c r="B80" s="376" t="s">
        <v>388</v>
      </c>
      <c r="C80" s="368"/>
      <c r="D80" s="368"/>
      <c r="E80" s="351"/>
    </row>
    <row r="81" spans="1:5" s="374" customFormat="1" ht="12" customHeight="1" x14ac:dyDescent="0.2">
      <c r="A81" s="379" t="s">
        <v>389</v>
      </c>
      <c r="B81" s="376" t="s">
        <v>390</v>
      </c>
      <c r="C81" s="368"/>
      <c r="D81" s="368"/>
      <c r="E81" s="351"/>
    </row>
    <row r="82" spans="1:5" s="374" customFormat="1" ht="12" customHeight="1" thickBot="1" x14ac:dyDescent="0.25">
      <c r="A82" s="387" t="s">
        <v>391</v>
      </c>
      <c r="B82" s="356" t="s">
        <v>392</v>
      </c>
      <c r="C82" s="368"/>
      <c r="D82" s="368"/>
      <c r="E82" s="351"/>
    </row>
    <row r="83" spans="1:5" s="374" customFormat="1" ht="12" customHeight="1" thickBot="1" x14ac:dyDescent="0.25">
      <c r="A83" s="386" t="s">
        <v>393</v>
      </c>
      <c r="B83" s="354" t="s">
        <v>394</v>
      </c>
      <c r="C83" s="389"/>
      <c r="D83" s="389"/>
      <c r="E83" s="390"/>
    </row>
    <row r="84" spans="1:5" s="374" customFormat="1" ht="12" customHeight="1" thickBot="1" x14ac:dyDescent="0.25">
      <c r="A84" s="386" t="s">
        <v>395</v>
      </c>
      <c r="B84" s="310" t="s">
        <v>396</v>
      </c>
      <c r="C84" s="370">
        <f>+C62+C66+C71+C74+C78+C83</f>
        <v>0</v>
      </c>
      <c r="D84" s="370">
        <f>+D62+D66+D71+D74+D78+D83</f>
        <v>986190</v>
      </c>
      <c r="E84" s="383">
        <f>+E62+E66+E71+E74+E78+E83</f>
        <v>986190</v>
      </c>
    </row>
    <row r="85" spans="1:5" s="374" customFormat="1" ht="12" customHeight="1" thickBot="1" x14ac:dyDescent="0.25">
      <c r="A85" s="388" t="s">
        <v>397</v>
      </c>
      <c r="B85" s="313" t="s">
        <v>398</v>
      </c>
      <c r="C85" s="370">
        <f>+C61+C84</f>
        <v>39758294</v>
      </c>
      <c r="D85" s="370">
        <f>+D61+D84</f>
        <v>41585718</v>
      </c>
      <c r="E85" s="383">
        <f>+E61+E84</f>
        <v>34841345</v>
      </c>
    </row>
    <row r="86" spans="1:5" s="374" customFormat="1" ht="12" customHeight="1" x14ac:dyDescent="0.2">
      <c r="A86" s="308"/>
      <c r="B86" s="308"/>
      <c r="C86" s="309"/>
      <c r="D86" s="309"/>
      <c r="E86" s="309"/>
    </row>
    <row r="87" spans="1:5" ht="16.5" customHeight="1" x14ac:dyDescent="0.25">
      <c r="A87" s="980" t="s">
        <v>35</v>
      </c>
      <c r="B87" s="980"/>
      <c r="C87" s="980"/>
      <c r="D87" s="980"/>
      <c r="E87" s="980"/>
    </row>
    <row r="88" spans="1:5" s="380" customFormat="1" ht="16.5" customHeight="1" thickBot="1" x14ac:dyDescent="0.3">
      <c r="A88" s="46" t="s">
        <v>110</v>
      </c>
      <c r="B88" s="46"/>
      <c r="C88" s="341"/>
      <c r="D88" s="341"/>
      <c r="E88" s="341" t="s">
        <v>716</v>
      </c>
    </row>
    <row r="89" spans="1:5" s="380" customFormat="1" ht="16.5" customHeight="1" x14ac:dyDescent="0.25">
      <c r="A89" s="981" t="s">
        <v>58</v>
      </c>
      <c r="B89" s="983" t="s">
        <v>175</v>
      </c>
      <c r="C89" s="985" t="str">
        <f>+C3</f>
        <v>2018. évi</v>
      </c>
      <c r="D89" s="985"/>
      <c r="E89" s="986"/>
    </row>
    <row r="90" spans="1:5" ht="38.1" customHeight="1" thickBot="1" x14ac:dyDescent="0.3">
      <c r="A90" s="982"/>
      <c r="B90" s="984"/>
      <c r="C90" s="47" t="s">
        <v>176</v>
      </c>
      <c r="D90" s="47" t="s">
        <v>181</v>
      </c>
      <c r="E90" s="48" t="s">
        <v>182</v>
      </c>
    </row>
    <row r="91" spans="1:5" s="373" customFormat="1" ht="12" customHeight="1" thickBot="1" x14ac:dyDescent="0.25">
      <c r="A91" s="337" t="s">
        <v>399</v>
      </c>
      <c r="B91" s="338" t="s">
        <v>400</v>
      </c>
      <c r="C91" s="338" t="s">
        <v>401</v>
      </c>
      <c r="D91" s="338" t="s">
        <v>402</v>
      </c>
      <c r="E91" s="339" t="s">
        <v>403</v>
      </c>
    </row>
    <row r="92" spans="1:5" ht="12" customHeight="1" thickBot="1" x14ac:dyDescent="0.3">
      <c r="A92" s="334" t="s">
        <v>6</v>
      </c>
      <c r="B92" s="336" t="s">
        <v>405</v>
      </c>
      <c r="C92" s="363">
        <f>SUM(C93:C97)</f>
        <v>36138644</v>
      </c>
      <c r="D92" s="363">
        <f>SUM(D93:D97)</f>
        <v>31055689</v>
      </c>
      <c r="E92" s="318">
        <f>SUM(E93:E97)</f>
        <v>38212493</v>
      </c>
    </row>
    <row r="93" spans="1:5" ht="12" customHeight="1" x14ac:dyDescent="0.25">
      <c r="A93" s="329" t="s">
        <v>70</v>
      </c>
      <c r="B93" s="322" t="s">
        <v>36</v>
      </c>
      <c r="C93" s="877">
        <f>+'8.1.2. sz. mell. GAM'!C45+'8.2.2. sz. mell. ILMKS'!C45+'6.3. sz. mell ÖNK'!C92</f>
        <v>13994300</v>
      </c>
      <c r="D93" s="877">
        <f>+'8.1.2. sz. mell. GAM'!D45+'8.2.2. sz. mell. ILMKS'!D45</f>
        <v>8125850</v>
      </c>
      <c r="E93" s="878">
        <f>+'8.1.2. sz. mell. GAM'!E45+'8.2.2. sz. mell. ILMKS'!E45</f>
        <v>12958353</v>
      </c>
    </row>
    <row r="94" spans="1:5" ht="12" customHeight="1" x14ac:dyDescent="0.25">
      <c r="A94" s="326" t="s">
        <v>71</v>
      </c>
      <c r="B94" s="320" t="s">
        <v>131</v>
      </c>
      <c r="C94" s="365">
        <f>+'8.1.2. sz. mell. GAM'!C46+'8.2.2. sz. mell. ILMKS'!C46</f>
        <v>1714541</v>
      </c>
      <c r="D94" s="365">
        <f>+'8.1.2. sz. mell. GAM'!D46+'8.2.2. sz. mell. ILMKS'!D46</f>
        <v>1714541</v>
      </c>
      <c r="E94" s="484">
        <f>+'8.1.2. sz. mell. GAM'!E46+'8.2.2. sz. mell. ILMKS'!E46</f>
        <v>2627149</v>
      </c>
    </row>
    <row r="95" spans="1:5" ht="12" customHeight="1" x14ac:dyDescent="0.25">
      <c r="A95" s="326" t="s">
        <v>72</v>
      </c>
      <c r="B95" s="320" t="s">
        <v>98</v>
      </c>
      <c r="C95" s="366">
        <f>+'8.1.2. sz. mell. GAM'!C47+'8.2.2. sz. mell. ILMKS'!C47</f>
        <v>20429803</v>
      </c>
      <c r="D95" s="366">
        <f>+'8.1.2. sz. mell. GAM'!D47+'8.2.2. sz. mell. ILMKS'!D47</f>
        <v>21215298</v>
      </c>
      <c r="E95" s="485">
        <f>+'8.1.2. sz. mell. GAM'!E47+'8.2.2. sz. mell. ILMKS'!E47</f>
        <v>22626991</v>
      </c>
    </row>
    <row r="96" spans="1:5" ht="12" customHeight="1" x14ac:dyDescent="0.25">
      <c r="A96" s="326" t="s">
        <v>73</v>
      </c>
      <c r="B96" s="323" t="s">
        <v>132</v>
      </c>
      <c r="C96" s="367"/>
      <c r="D96" s="350">
        <f>+'6.3. sz. mell ÖNK'!D95</f>
        <v>0</v>
      </c>
      <c r="E96" s="350">
        <f>+'6.3. sz. mell ÖNK'!E95</f>
        <v>0</v>
      </c>
    </row>
    <row r="97" spans="1:5" ht="12" customHeight="1" x14ac:dyDescent="0.25">
      <c r="A97" s="326" t="s">
        <v>82</v>
      </c>
      <c r="B97" s="331" t="s">
        <v>133</v>
      </c>
      <c r="C97" s="367"/>
      <c r="D97" s="367"/>
      <c r="E97" s="350"/>
    </row>
    <row r="98" spans="1:5" ht="12" customHeight="1" x14ac:dyDescent="0.25">
      <c r="A98" s="326" t="s">
        <v>74</v>
      </c>
      <c r="B98" s="320" t="s">
        <v>406</v>
      </c>
      <c r="C98" s="367"/>
      <c r="D98" s="367"/>
      <c r="E98" s="350"/>
    </row>
    <row r="99" spans="1:5" ht="12" customHeight="1" x14ac:dyDescent="0.25">
      <c r="A99" s="326" t="s">
        <v>75</v>
      </c>
      <c r="B99" s="343" t="s">
        <v>407</v>
      </c>
      <c r="C99" s="367"/>
      <c r="D99" s="367"/>
      <c r="E99" s="350"/>
    </row>
    <row r="100" spans="1:5" ht="12" customHeight="1" x14ac:dyDescent="0.25">
      <c r="A100" s="326" t="s">
        <v>83</v>
      </c>
      <c r="B100" s="344" t="s">
        <v>408</v>
      </c>
      <c r="C100" s="367"/>
      <c r="D100" s="367"/>
      <c r="E100" s="350"/>
    </row>
    <row r="101" spans="1:5" ht="12" customHeight="1" x14ac:dyDescent="0.25">
      <c r="A101" s="326" t="s">
        <v>84</v>
      </c>
      <c r="B101" s="344" t="s">
        <v>409</v>
      </c>
      <c r="C101" s="367"/>
      <c r="D101" s="367"/>
      <c r="E101" s="350"/>
    </row>
    <row r="102" spans="1:5" ht="12" customHeight="1" x14ac:dyDescent="0.25">
      <c r="A102" s="326" t="s">
        <v>85</v>
      </c>
      <c r="B102" s="343" t="s">
        <v>410</v>
      </c>
      <c r="C102" s="367"/>
      <c r="D102" s="367"/>
      <c r="E102" s="350"/>
    </row>
    <row r="103" spans="1:5" ht="12" customHeight="1" x14ac:dyDescent="0.25">
      <c r="A103" s="326" t="s">
        <v>86</v>
      </c>
      <c r="B103" s="343" t="s">
        <v>411</v>
      </c>
      <c r="C103" s="367"/>
      <c r="D103" s="367"/>
      <c r="E103" s="350"/>
    </row>
    <row r="104" spans="1:5" ht="12" customHeight="1" x14ac:dyDescent="0.25">
      <c r="A104" s="326" t="s">
        <v>88</v>
      </c>
      <c r="B104" s="344" t="s">
        <v>412</v>
      </c>
      <c r="C104" s="367"/>
      <c r="D104" s="367"/>
      <c r="E104" s="350"/>
    </row>
    <row r="105" spans="1:5" ht="12" customHeight="1" x14ac:dyDescent="0.25">
      <c r="A105" s="325" t="s">
        <v>134</v>
      </c>
      <c r="B105" s="345" t="s">
        <v>413</v>
      </c>
      <c r="C105" s="367"/>
      <c r="D105" s="367"/>
      <c r="E105" s="350"/>
    </row>
    <row r="106" spans="1:5" ht="12" customHeight="1" x14ac:dyDescent="0.25">
      <c r="A106" s="326" t="s">
        <v>414</v>
      </c>
      <c r="B106" s="345" t="s">
        <v>415</v>
      </c>
      <c r="C106" s="367"/>
      <c r="D106" s="367"/>
      <c r="E106" s="350"/>
    </row>
    <row r="107" spans="1:5" ht="12" customHeight="1" thickBot="1" x14ac:dyDescent="0.3">
      <c r="A107" s="330" t="s">
        <v>416</v>
      </c>
      <c r="B107" s="346" t="s">
        <v>417</v>
      </c>
      <c r="C107" s="93"/>
      <c r="D107" s="93"/>
      <c r="E107" s="311"/>
    </row>
    <row r="108" spans="1:5" ht="12" customHeight="1" thickBot="1" x14ac:dyDescent="0.3">
      <c r="A108" s="332" t="s">
        <v>7</v>
      </c>
      <c r="B108" s="335" t="s">
        <v>418</v>
      </c>
      <c r="C108" s="364">
        <f>+C109+C111+C113</f>
        <v>0</v>
      </c>
      <c r="D108" s="364">
        <f>+D109+D111+D113</f>
        <v>104899</v>
      </c>
      <c r="E108" s="347">
        <f>+E109+E111+E113</f>
        <v>104899</v>
      </c>
    </row>
    <row r="109" spans="1:5" ht="12" customHeight="1" x14ac:dyDescent="0.25">
      <c r="A109" s="329" t="s">
        <v>76</v>
      </c>
      <c r="B109" s="322" t="s">
        <v>153</v>
      </c>
      <c r="C109" s="92"/>
      <c r="D109" s="92">
        <f>+'6.3. sz. mell ÖNK'!D108</f>
        <v>104899</v>
      </c>
      <c r="E109" s="483">
        <f>+'6.3. sz. mell ÖNK'!E108</f>
        <v>104899</v>
      </c>
    </row>
    <row r="110" spans="1:5" ht="12" customHeight="1" x14ac:dyDescent="0.25">
      <c r="A110" s="327" t="s">
        <v>77</v>
      </c>
      <c r="B110" s="324" t="s">
        <v>419</v>
      </c>
      <c r="C110" s="366"/>
      <c r="D110" s="366"/>
      <c r="E110" s="349"/>
    </row>
    <row r="111" spans="1:5" x14ac:dyDescent="0.25">
      <c r="A111" s="327" t="s">
        <v>78</v>
      </c>
      <c r="B111" s="324" t="s">
        <v>135</v>
      </c>
      <c r="C111" s="365"/>
      <c r="D111" s="365"/>
      <c r="E111" s="348"/>
    </row>
    <row r="112" spans="1:5" ht="12" customHeight="1" x14ac:dyDescent="0.25">
      <c r="A112" s="327" t="s">
        <v>79</v>
      </c>
      <c r="B112" s="324" t="s">
        <v>420</v>
      </c>
      <c r="C112" s="365"/>
      <c r="D112" s="365"/>
      <c r="E112" s="348"/>
    </row>
    <row r="113" spans="1:5" ht="12" customHeight="1" x14ac:dyDescent="0.25">
      <c r="A113" s="327" t="s">
        <v>80</v>
      </c>
      <c r="B113" s="356" t="s">
        <v>156</v>
      </c>
      <c r="C113" s="365"/>
      <c r="D113" s="365"/>
      <c r="E113" s="348"/>
    </row>
    <row r="114" spans="1:5" ht="21.75" customHeight="1" x14ac:dyDescent="0.25">
      <c r="A114" s="327" t="s">
        <v>87</v>
      </c>
      <c r="B114" s="355" t="s">
        <v>421</v>
      </c>
      <c r="C114" s="365"/>
      <c r="D114" s="365"/>
      <c r="E114" s="348"/>
    </row>
    <row r="115" spans="1:5" ht="24" customHeight="1" x14ac:dyDescent="0.25">
      <c r="A115" s="327" t="s">
        <v>89</v>
      </c>
      <c r="B115" s="371" t="s">
        <v>422</v>
      </c>
      <c r="C115" s="365"/>
      <c r="D115" s="365"/>
      <c r="E115" s="348"/>
    </row>
    <row r="116" spans="1:5" ht="12" customHeight="1" x14ac:dyDescent="0.25">
      <c r="A116" s="327" t="s">
        <v>136</v>
      </c>
      <c r="B116" s="344" t="s">
        <v>409</v>
      </c>
      <c r="C116" s="365"/>
      <c r="D116" s="365"/>
      <c r="E116" s="348"/>
    </row>
    <row r="117" spans="1:5" ht="12" customHeight="1" x14ac:dyDescent="0.25">
      <c r="A117" s="327" t="s">
        <v>137</v>
      </c>
      <c r="B117" s="344" t="s">
        <v>423</v>
      </c>
      <c r="C117" s="365"/>
      <c r="D117" s="365"/>
      <c r="E117" s="348"/>
    </row>
    <row r="118" spans="1:5" ht="12" customHeight="1" x14ac:dyDescent="0.25">
      <c r="A118" s="327" t="s">
        <v>138</v>
      </c>
      <c r="B118" s="344" t="s">
        <v>424</v>
      </c>
      <c r="C118" s="365"/>
      <c r="D118" s="365"/>
      <c r="E118" s="348"/>
    </row>
    <row r="119" spans="1:5" s="391" customFormat="1" ht="12" customHeight="1" x14ac:dyDescent="0.2">
      <c r="A119" s="327" t="s">
        <v>425</v>
      </c>
      <c r="B119" s="344" t="s">
        <v>412</v>
      </c>
      <c r="C119" s="365"/>
      <c r="D119" s="365"/>
      <c r="E119" s="348"/>
    </row>
    <row r="120" spans="1:5" ht="12" customHeight="1" x14ac:dyDescent="0.25">
      <c r="A120" s="327" t="s">
        <v>426</v>
      </c>
      <c r="B120" s="344" t="s">
        <v>427</v>
      </c>
      <c r="C120" s="365"/>
      <c r="D120" s="365"/>
      <c r="E120" s="348"/>
    </row>
    <row r="121" spans="1:5" ht="12" customHeight="1" thickBot="1" x14ac:dyDescent="0.3">
      <c r="A121" s="859" t="s">
        <v>428</v>
      </c>
      <c r="B121" s="346" t="s">
        <v>429</v>
      </c>
      <c r="C121" s="93"/>
      <c r="D121" s="93"/>
      <c r="E121" s="311"/>
    </row>
    <row r="122" spans="1:5" ht="12" customHeight="1" thickBot="1" x14ac:dyDescent="0.3">
      <c r="A122" s="332" t="s">
        <v>8</v>
      </c>
      <c r="B122" s="340" t="s">
        <v>430</v>
      </c>
      <c r="C122" s="364">
        <f>+C123+C124</f>
        <v>0</v>
      </c>
      <c r="D122" s="364">
        <f>+D123+D124</f>
        <v>0</v>
      </c>
      <c r="E122" s="347">
        <f>+E123+E124</f>
        <v>0</v>
      </c>
    </row>
    <row r="123" spans="1:5" ht="12" customHeight="1" x14ac:dyDescent="0.25">
      <c r="A123" s="327" t="s">
        <v>59</v>
      </c>
      <c r="B123" s="321" t="s">
        <v>44</v>
      </c>
      <c r="C123" s="366"/>
      <c r="D123" s="366"/>
      <c r="E123" s="349"/>
    </row>
    <row r="124" spans="1:5" ht="12" customHeight="1" thickBot="1" x14ac:dyDescent="0.3">
      <c r="A124" s="328" t="s">
        <v>60</v>
      </c>
      <c r="B124" s="324" t="s">
        <v>45</v>
      </c>
      <c r="C124" s="367"/>
      <c r="D124" s="367"/>
      <c r="E124" s="350"/>
    </row>
    <row r="125" spans="1:5" ht="12" customHeight="1" thickBot="1" x14ac:dyDescent="0.3">
      <c r="A125" s="332" t="s">
        <v>9</v>
      </c>
      <c r="B125" s="340" t="s">
        <v>431</v>
      </c>
      <c r="C125" s="364">
        <f>+C92+C108+C122</f>
        <v>36138644</v>
      </c>
      <c r="D125" s="364">
        <f>+D92+D108+D122</f>
        <v>31160588</v>
      </c>
      <c r="E125" s="347">
        <f>+E92+E108+E122</f>
        <v>38317392</v>
      </c>
    </row>
    <row r="126" spans="1:5" ht="12" customHeight="1" thickBot="1" x14ac:dyDescent="0.3">
      <c r="A126" s="332" t="s">
        <v>10</v>
      </c>
      <c r="B126" s="340" t="s">
        <v>432</v>
      </c>
      <c r="C126" s="364">
        <f>+C127+C128+C129</f>
        <v>0</v>
      </c>
      <c r="D126" s="364">
        <f>+D127+D128+D129</f>
        <v>0</v>
      </c>
      <c r="E126" s="347">
        <f>+E127+E128+E129</f>
        <v>0</v>
      </c>
    </row>
    <row r="127" spans="1:5" ht="12" customHeight="1" x14ac:dyDescent="0.25">
      <c r="A127" s="327" t="s">
        <v>63</v>
      </c>
      <c r="B127" s="321" t="s">
        <v>433</v>
      </c>
      <c r="C127" s="365"/>
      <c r="D127" s="365"/>
      <c r="E127" s="348"/>
    </row>
    <row r="128" spans="1:5" ht="12" customHeight="1" x14ac:dyDescent="0.25">
      <c r="A128" s="327" t="s">
        <v>64</v>
      </c>
      <c r="B128" s="321" t="s">
        <v>434</v>
      </c>
      <c r="C128" s="365"/>
      <c r="D128" s="365"/>
      <c r="E128" s="348"/>
    </row>
    <row r="129" spans="1:9" ht="12" customHeight="1" thickBot="1" x14ac:dyDescent="0.3">
      <c r="A129" s="325" t="s">
        <v>65</v>
      </c>
      <c r="B129" s="319" t="s">
        <v>435</v>
      </c>
      <c r="C129" s="365"/>
      <c r="D129" s="365"/>
      <c r="E129" s="348"/>
    </row>
    <row r="130" spans="1:9" ht="12" customHeight="1" thickBot="1" x14ac:dyDescent="0.3">
      <c r="A130" s="332" t="s">
        <v>11</v>
      </c>
      <c r="B130" s="340" t="s">
        <v>436</v>
      </c>
      <c r="C130" s="364">
        <f>+C131+C132+C134+C133</f>
        <v>0</v>
      </c>
      <c r="D130" s="364">
        <f>+D131+D132+D134+D133</f>
        <v>0</v>
      </c>
      <c r="E130" s="347">
        <f>+E131+E132+E134+E133</f>
        <v>0</v>
      </c>
    </row>
    <row r="131" spans="1:9" ht="12" customHeight="1" x14ac:dyDescent="0.25">
      <c r="A131" s="327" t="s">
        <v>66</v>
      </c>
      <c r="B131" s="321" t="s">
        <v>437</v>
      </c>
      <c r="C131" s="365"/>
      <c r="D131" s="365"/>
      <c r="E131" s="348"/>
    </row>
    <row r="132" spans="1:9" ht="12" customHeight="1" x14ac:dyDescent="0.25">
      <c r="A132" s="327" t="s">
        <v>67</v>
      </c>
      <c r="B132" s="321" t="s">
        <v>438</v>
      </c>
      <c r="C132" s="365"/>
      <c r="D132" s="365"/>
      <c r="E132" s="348"/>
    </row>
    <row r="133" spans="1:9" ht="12" customHeight="1" x14ac:dyDescent="0.25">
      <c r="A133" s="327" t="s">
        <v>333</v>
      </c>
      <c r="B133" s="321" t="s">
        <v>439</v>
      </c>
      <c r="C133" s="365"/>
      <c r="D133" s="365"/>
      <c r="E133" s="348"/>
    </row>
    <row r="134" spans="1:9" ht="12" customHeight="1" thickBot="1" x14ac:dyDescent="0.3">
      <c r="A134" s="325" t="s">
        <v>335</v>
      </c>
      <c r="B134" s="319" t="s">
        <v>440</v>
      </c>
      <c r="C134" s="365"/>
      <c r="D134" s="365"/>
      <c r="E134" s="348"/>
    </row>
    <row r="135" spans="1:9" ht="12" customHeight="1" thickBot="1" x14ac:dyDescent="0.3">
      <c r="A135" s="332" t="s">
        <v>12</v>
      </c>
      <c r="B135" s="340" t="s">
        <v>441</v>
      </c>
      <c r="C135" s="370">
        <f>+C136+C137+C138+C139</f>
        <v>0</v>
      </c>
      <c r="D135" s="370">
        <f>+D136+D137+D138+D139</f>
        <v>0</v>
      </c>
      <c r="E135" s="383">
        <f>+E136+E137+E138+E139</f>
        <v>0</v>
      </c>
    </row>
    <row r="136" spans="1:9" ht="12" customHeight="1" x14ac:dyDescent="0.25">
      <c r="A136" s="327" t="s">
        <v>68</v>
      </c>
      <c r="B136" s="321" t="s">
        <v>442</v>
      </c>
      <c r="C136" s="365"/>
      <c r="D136" s="365"/>
      <c r="E136" s="348"/>
    </row>
    <row r="137" spans="1:9" ht="12" customHeight="1" x14ac:dyDescent="0.25">
      <c r="A137" s="327" t="s">
        <v>69</v>
      </c>
      <c r="B137" s="321" t="s">
        <v>443</v>
      </c>
      <c r="C137" s="365"/>
      <c r="D137" s="365"/>
      <c r="E137" s="348"/>
    </row>
    <row r="138" spans="1:9" ht="12" customHeight="1" x14ac:dyDescent="0.25">
      <c r="A138" s="327" t="s">
        <v>342</v>
      </c>
      <c r="B138" s="321" t="s">
        <v>444</v>
      </c>
      <c r="C138" s="365"/>
      <c r="D138" s="365"/>
      <c r="E138" s="348"/>
    </row>
    <row r="139" spans="1:9" ht="12" customHeight="1" thickBot="1" x14ac:dyDescent="0.3">
      <c r="A139" s="325" t="s">
        <v>344</v>
      </c>
      <c r="B139" s="319" t="s">
        <v>445</v>
      </c>
      <c r="C139" s="365"/>
      <c r="D139" s="365"/>
      <c r="E139" s="348"/>
    </row>
    <row r="140" spans="1:9" ht="15" customHeight="1" thickBot="1" x14ac:dyDescent="0.3">
      <c r="A140" s="332" t="s">
        <v>13</v>
      </c>
      <c r="B140" s="340" t="s">
        <v>446</v>
      </c>
      <c r="C140" s="94">
        <f>+C141+C142+C143+C144</f>
        <v>0</v>
      </c>
      <c r="D140" s="94">
        <f>+D141+D142+D143+D144</f>
        <v>0</v>
      </c>
      <c r="E140" s="316">
        <f>+E141+E142+E143+E144</f>
        <v>0</v>
      </c>
      <c r="F140" s="381"/>
      <c r="G140" s="382"/>
      <c r="H140" s="382"/>
      <c r="I140" s="382"/>
    </row>
    <row r="141" spans="1:9" s="374" customFormat="1" ht="12.95" customHeight="1" x14ac:dyDescent="0.2">
      <c r="A141" s="327" t="s">
        <v>129</v>
      </c>
      <c r="B141" s="321" t="s">
        <v>447</v>
      </c>
      <c r="C141" s="365"/>
      <c r="D141" s="365"/>
      <c r="E141" s="348"/>
    </row>
    <row r="142" spans="1:9" ht="12.75" customHeight="1" x14ac:dyDescent="0.25">
      <c r="A142" s="327" t="s">
        <v>130</v>
      </c>
      <c r="B142" s="321" t="s">
        <v>448</v>
      </c>
      <c r="C142" s="365"/>
      <c r="D142" s="365"/>
      <c r="E142" s="348"/>
    </row>
    <row r="143" spans="1:9" ht="12.75" customHeight="1" x14ac:dyDescent="0.25">
      <c r="A143" s="327" t="s">
        <v>155</v>
      </c>
      <c r="B143" s="321" t="s">
        <v>449</v>
      </c>
      <c r="C143" s="365"/>
      <c r="D143" s="365"/>
      <c r="E143" s="348"/>
    </row>
    <row r="144" spans="1:9" ht="12.75" customHeight="1" thickBot="1" x14ac:dyDescent="0.3">
      <c r="A144" s="327" t="s">
        <v>350</v>
      </c>
      <c r="B144" s="321" t="s">
        <v>450</v>
      </c>
      <c r="C144" s="365"/>
      <c r="D144" s="365"/>
      <c r="E144" s="348"/>
    </row>
    <row r="145" spans="1:5" ht="16.5" thickBot="1" x14ac:dyDescent="0.3">
      <c r="A145" s="332" t="s">
        <v>14</v>
      </c>
      <c r="B145" s="340" t="s">
        <v>451</v>
      </c>
      <c r="C145" s="314">
        <f>+C126+C130+C135+C140</f>
        <v>0</v>
      </c>
      <c r="D145" s="314">
        <f>+D126+D130+D135+D140</f>
        <v>0</v>
      </c>
      <c r="E145" s="315">
        <f>+E126+E130+E135+E140</f>
        <v>0</v>
      </c>
    </row>
    <row r="146" spans="1:5" ht="16.5" thickBot="1" x14ac:dyDescent="0.3">
      <c r="A146" s="357" t="s">
        <v>15</v>
      </c>
      <c r="B146" s="360" t="s">
        <v>452</v>
      </c>
      <c r="C146" s="314">
        <f>+C125+C145</f>
        <v>36138644</v>
      </c>
      <c r="D146" s="314">
        <f>+D125+D145</f>
        <v>31160588</v>
      </c>
      <c r="E146" s="315">
        <f>+E125+E145</f>
        <v>38317392</v>
      </c>
    </row>
    <row r="148" spans="1:5" ht="18.75" customHeight="1" x14ac:dyDescent="0.25">
      <c r="A148" s="979" t="s">
        <v>453</v>
      </c>
      <c r="B148" s="979"/>
      <c r="C148" s="979"/>
      <c r="D148" s="979"/>
      <c r="E148" s="979"/>
    </row>
    <row r="149" spans="1:5" ht="13.5" customHeight="1" thickBot="1" x14ac:dyDescent="0.3">
      <c r="A149" s="342" t="s">
        <v>111</v>
      </c>
      <c r="B149" s="342"/>
      <c r="C149" s="372"/>
      <c r="E149" s="359" t="s">
        <v>716</v>
      </c>
    </row>
    <row r="150" spans="1:5" ht="21.75" thickBot="1" x14ac:dyDescent="0.3">
      <c r="A150" s="332">
        <v>1</v>
      </c>
      <c r="B150" s="335" t="s">
        <v>454</v>
      </c>
      <c r="C150" s="358">
        <f>+C61-C125</f>
        <v>3619650</v>
      </c>
      <c r="D150" s="358">
        <f>+D61-D125</f>
        <v>9438940</v>
      </c>
      <c r="E150" s="358">
        <f>+E61-E125</f>
        <v>-4462237</v>
      </c>
    </row>
    <row r="151" spans="1:5" ht="21.75" thickBot="1" x14ac:dyDescent="0.3">
      <c r="A151" s="332" t="s">
        <v>7</v>
      </c>
      <c r="B151" s="335" t="s">
        <v>455</v>
      </c>
      <c r="C151" s="358">
        <f>+C84-C145</f>
        <v>0</v>
      </c>
      <c r="D151" s="358">
        <f>+D84-D145</f>
        <v>986190</v>
      </c>
      <c r="E151" s="358">
        <f>+E84-E145</f>
        <v>986190</v>
      </c>
    </row>
    <row r="152" spans="1:5" ht="7.5" customHeight="1" x14ac:dyDescent="0.25"/>
    <row r="154" spans="1:5" ht="12.75" customHeight="1" x14ac:dyDescent="0.25"/>
    <row r="155" spans="1:5" ht="12.75" customHeight="1" x14ac:dyDescent="0.25"/>
    <row r="156" spans="1:5" ht="12.75" customHeight="1" x14ac:dyDescent="0.25"/>
    <row r="157" spans="1:5" ht="12.75" customHeight="1" x14ac:dyDescent="0.25"/>
    <row r="158" spans="1:5" ht="12.75" customHeight="1" x14ac:dyDescent="0.25"/>
    <row r="159" spans="1:5" ht="12.75" customHeight="1" x14ac:dyDescent="0.25"/>
    <row r="160" spans="1:5" ht="12.75" customHeight="1" x14ac:dyDescent="0.25"/>
    <row r="161" spans="3:5" s="361" customFormat="1" ht="12.75" customHeight="1" x14ac:dyDescent="0.25">
      <c r="C161" s="362"/>
      <c r="D161" s="362"/>
      <c r="E161" s="362"/>
    </row>
  </sheetData>
  <mergeCells count="9">
    <mergeCell ref="A148:E148"/>
    <mergeCell ref="A1:E1"/>
    <mergeCell ref="A3:A4"/>
    <mergeCell ref="B3:B4"/>
    <mergeCell ref="C3:E3"/>
    <mergeCell ref="A87:E87"/>
    <mergeCell ref="A89:A90"/>
    <mergeCell ref="B89:B90"/>
    <mergeCell ref="C89:E89"/>
  </mergeCells>
  <phoneticPr fontId="27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2018. ÉVI ZÁRSZÁMADÁS
ÖNKÉNT VÁLLALT FELADATAINAK MÉRLEGE
&amp;R&amp;"Times New Roman CE,Félkövér dőlt"&amp;11 1.3. melléklet a 10/2019. (V. 30.) önkormányzati rendelethez</oddHeader>
  </headerFooter>
  <rowBreaks count="1" manualBreakCount="1">
    <brk id="86" max="4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6"/>
  <sheetViews>
    <sheetView view="pageLayout" zoomScaleNormal="100" workbookViewId="0">
      <selection sqref="A1:F1"/>
    </sheetView>
  </sheetViews>
  <sheetFormatPr defaultColWidth="9.33203125" defaultRowHeight="12.75" x14ac:dyDescent="0.2"/>
  <cols>
    <col min="1" max="1" width="46.83203125" style="209" customWidth="1"/>
    <col min="2" max="2" width="6.1640625" style="218" customWidth="1"/>
    <col min="3" max="3" width="12.33203125" style="218" customWidth="1"/>
    <col min="4" max="4" width="13.5" style="602" customWidth="1"/>
    <col min="5" max="5" width="12.33203125" style="602" customWidth="1"/>
    <col min="6" max="6" width="12.83203125" style="602" customWidth="1"/>
    <col min="7" max="16384" width="9.33203125" style="602"/>
  </cols>
  <sheetData>
    <row r="1" spans="1:6" ht="32.25" customHeight="1" x14ac:dyDescent="0.2">
      <c r="A1" s="1053" t="s">
        <v>279</v>
      </c>
      <c r="B1" s="1053"/>
      <c r="C1" s="1053"/>
      <c r="D1" s="1053"/>
      <c r="E1" s="1053"/>
      <c r="F1" s="1053"/>
    </row>
    <row r="2" spans="1:6" ht="15.75" x14ac:dyDescent="0.2">
      <c r="A2" s="1054" t="str">
        <f>+CONCATENATE(LEFT(ÖSSZEFÜGGÉSEK!A4,4),". év")</f>
        <v>2018. év</v>
      </c>
      <c r="B2" s="1054"/>
      <c r="C2" s="1054"/>
      <c r="D2" s="1054"/>
      <c r="E2" s="1054"/>
      <c r="F2" s="1054"/>
    </row>
    <row r="4" spans="1:6" ht="13.5" thickBot="1" x14ac:dyDescent="0.25">
      <c r="B4" s="1059"/>
      <c r="C4" s="1059"/>
      <c r="D4" s="1059"/>
      <c r="E4" s="1059" t="s">
        <v>237</v>
      </c>
      <c r="F4" s="1059"/>
    </row>
    <row r="5" spans="1:6" s="210" customFormat="1" ht="36" customHeight="1" x14ac:dyDescent="0.2">
      <c r="A5" s="1060" t="s">
        <v>280</v>
      </c>
      <c r="B5" s="1062" t="s">
        <v>239</v>
      </c>
      <c r="C5" s="720" t="s">
        <v>859</v>
      </c>
      <c r="D5" s="663" t="s">
        <v>719</v>
      </c>
      <c r="E5" s="663" t="s">
        <v>720</v>
      </c>
      <c r="F5" s="634" t="s">
        <v>38</v>
      </c>
    </row>
    <row r="6" spans="1:6" s="210" customFormat="1" ht="12.75" customHeight="1" x14ac:dyDescent="0.2">
      <c r="A6" s="1061"/>
      <c r="B6" s="1063"/>
      <c r="C6" s="1055" t="s">
        <v>240</v>
      </c>
      <c r="D6" s="1056"/>
      <c r="E6" s="1056"/>
      <c r="F6" s="1057"/>
    </row>
    <row r="7" spans="1:6" s="213" customFormat="1" ht="13.5" customHeight="1" thickBot="1" x14ac:dyDescent="0.25">
      <c r="A7" s="211" t="s">
        <v>399</v>
      </c>
      <c r="B7" s="212" t="s">
        <v>400</v>
      </c>
      <c r="C7" s="719"/>
      <c r="D7" s="661" t="s">
        <v>401</v>
      </c>
      <c r="E7" s="660" t="s">
        <v>402</v>
      </c>
      <c r="F7" s="662" t="s">
        <v>403</v>
      </c>
    </row>
    <row r="8" spans="1:6" ht="15.75" customHeight="1" x14ac:dyDescent="0.2">
      <c r="A8" s="587" t="s">
        <v>633</v>
      </c>
      <c r="B8" s="588" t="s">
        <v>241</v>
      </c>
      <c r="C8" s="721">
        <v>5455690</v>
      </c>
      <c r="D8" s="721">
        <v>5649056</v>
      </c>
      <c r="E8" s="721">
        <v>43805</v>
      </c>
      <c r="F8" s="886">
        <f>+D8+E8</f>
        <v>5692861</v>
      </c>
    </row>
    <row r="9" spans="1:6" ht="15.75" customHeight="1" x14ac:dyDescent="0.2">
      <c r="A9" s="591" t="s">
        <v>634</v>
      </c>
      <c r="B9" s="214" t="s">
        <v>242</v>
      </c>
      <c r="C9" s="656">
        <v>-1170461</v>
      </c>
      <c r="D9" s="656">
        <v>-1170461</v>
      </c>
      <c r="E9" s="656"/>
      <c r="F9" s="722">
        <f t="shared" ref="F9:F13" si="0">+D9+E9</f>
        <v>-1170461</v>
      </c>
    </row>
    <row r="10" spans="1:6" ht="15.75" customHeight="1" x14ac:dyDescent="0.2">
      <c r="A10" s="591" t="s">
        <v>635</v>
      </c>
      <c r="B10" s="214" t="s">
        <v>243</v>
      </c>
      <c r="C10" s="656">
        <v>108047</v>
      </c>
      <c r="D10" s="656">
        <v>121941</v>
      </c>
      <c r="E10" s="656">
        <v>-13873</v>
      </c>
      <c r="F10" s="722">
        <f t="shared" si="0"/>
        <v>108068</v>
      </c>
    </row>
    <row r="11" spans="1:6" ht="15.75" customHeight="1" x14ac:dyDescent="0.2">
      <c r="A11" s="591" t="s">
        <v>636</v>
      </c>
      <c r="B11" s="214" t="s">
        <v>244</v>
      </c>
      <c r="C11" s="656">
        <v>-1583201</v>
      </c>
      <c r="D11" s="656">
        <v>-1724988</v>
      </c>
      <c r="E11" s="656">
        <v>-10422</v>
      </c>
      <c r="F11" s="722">
        <f t="shared" si="0"/>
        <v>-1735410</v>
      </c>
    </row>
    <row r="12" spans="1:6" ht="15.75" customHeight="1" x14ac:dyDescent="0.2">
      <c r="A12" s="591" t="s">
        <v>637</v>
      </c>
      <c r="B12" s="214" t="s">
        <v>245</v>
      </c>
      <c r="C12" s="656"/>
      <c r="D12" s="656"/>
      <c r="E12" s="656"/>
      <c r="F12" s="722">
        <f t="shared" si="0"/>
        <v>0</v>
      </c>
    </row>
    <row r="13" spans="1:6" ht="15.75" customHeight="1" x14ac:dyDescent="0.2">
      <c r="A13" s="591" t="s">
        <v>638</v>
      </c>
      <c r="B13" s="214" t="s">
        <v>246</v>
      </c>
      <c r="C13" s="656">
        <v>-110939</v>
      </c>
      <c r="D13" s="656">
        <v>-33978</v>
      </c>
      <c r="E13" s="656">
        <v>15326</v>
      </c>
      <c r="F13" s="887">
        <f t="shared" si="0"/>
        <v>-18652</v>
      </c>
    </row>
    <row r="14" spans="1:6" ht="15.75" customHeight="1" x14ac:dyDescent="0.2">
      <c r="A14" s="591" t="s">
        <v>639</v>
      </c>
      <c r="B14" s="214" t="s">
        <v>247</v>
      </c>
      <c r="C14" s="657">
        <f>+C8+C9+C10+C11+C12+C13</f>
        <v>2699136</v>
      </c>
      <c r="D14" s="657">
        <f>+D8+D9+D10+D11+D12+D13</f>
        <v>2841570</v>
      </c>
      <c r="E14" s="657">
        <f>+E8+E9+E10+E11+E12+E13</f>
        <v>34836</v>
      </c>
      <c r="F14" s="723">
        <f>+F8+F9+F10+F11+F12+F13</f>
        <v>2876406</v>
      </c>
    </row>
    <row r="15" spans="1:6" ht="15.75" customHeight="1" x14ac:dyDescent="0.2">
      <c r="A15" s="591" t="s">
        <v>694</v>
      </c>
      <c r="B15" s="214" t="s">
        <v>248</v>
      </c>
      <c r="C15" s="658">
        <v>2298</v>
      </c>
      <c r="D15" s="658">
        <v>2885</v>
      </c>
      <c r="E15" s="658">
        <v>2257</v>
      </c>
      <c r="F15" s="724">
        <f>+D15+E15</f>
        <v>5142</v>
      </c>
    </row>
    <row r="16" spans="1:6" ht="23.25" customHeight="1" x14ac:dyDescent="0.2">
      <c r="A16" s="591" t="s">
        <v>640</v>
      </c>
      <c r="B16" s="214" t="s">
        <v>249</v>
      </c>
      <c r="C16" s="656">
        <v>69510</v>
      </c>
      <c r="D16" s="656">
        <v>78506</v>
      </c>
      <c r="E16" s="656"/>
      <c r="F16" s="724">
        <f t="shared" ref="F16:F17" si="1">+D16+E16</f>
        <v>78506</v>
      </c>
    </row>
    <row r="17" spans="1:6" ht="15.75" customHeight="1" x14ac:dyDescent="0.2">
      <c r="A17" s="591" t="s">
        <v>641</v>
      </c>
      <c r="B17" s="214" t="s">
        <v>15</v>
      </c>
      <c r="C17" s="656">
        <v>15154</v>
      </c>
      <c r="D17" s="656">
        <v>17310</v>
      </c>
      <c r="E17" s="656">
        <v>119</v>
      </c>
      <c r="F17" s="724">
        <f t="shared" si="1"/>
        <v>17429</v>
      </c>
    </row>
    <row r="18" spans="1:6" ht="15.75" customHeight="1" x14ac:dyDescent="0.2">
      <c r="A18" s="591" t="s">
        <v>642</v>
      </c>
      <c r="B18" s="214" t="s">
        <v>16</v>
      </c>
      <c r="C18" s="657">
        <f>+C15+C16+C17</f>
        <v>86962</v>
      </c>
      <c r="D18" s="657">
        <f>+D15+D16+D17</f>
        <v>98701</v>
      </c>
      <c r="E18" s="657">
        <f>+E15+E16+E17</f>
        <v>2376</v>
      </c>
      <c r="F18" s="723">
        <f>+F15+F16+F17</f>
        <v>101077</v>
      </c>
    </row>
    <row r="19" spans="1:6" s="603" customFormat="1" ht="27" customHeight="1" x14ac:dyDescent="0.2">
      <c r="A19" s="591" t="s">
        <v>643</v>
      </c>
      <c r="B19" s="214" t="s">
        <v>17</v>
      </c>
      <c r="C19" s="656"/>
      <c r="D19" s="656"/>
      <c r="E19" s="656"/>
      <c r="F19" s="722"/>
    </row>
    <row r="20" spans="1:6" ht="15.75" customHeight="1" x14ac:dyDescent="0.2">
      <c r="A20" s="591" t="s">
        <v>644</v>
      </c>
      <c r="B20" s="214" t="s">
        <v>18</v>
      </c>
      <c r="C20" s="656">
        <v>2020826</v>
      </c>
      <c r="D20" s="656">
        <v>2402658</v>
      </c>
      <c r="E20" s="656">
        <v>253</v>
      </c>
      <c r="F20" s="722">
        <f>+D20+E20</f>
        <v>2402911</v>
      </c>
    </row>
    <row r="21" spans="1:6" ht="15.75" customHeight="1" thickBot="1" x14ac:dyDescent="0.25">
      <c r="A21" s="215" t="s">
        <v>645</v>
      </c>
      <c r="B21" s="216" t="s">
        <v>19</v>
      </c>
      <c r="C21" s="659">
        <f>+C14+C18+C19+C20</f>
        <v>4806924</v>
      </c>
      <c r="D21" s="659">
        <f>+D14+D18+D19+D20</f>
        <v>5342929</v>
      </c>
      <c r="E21" s="659">
        <f>+E14+E18+E19+E20</f>
        <v>37465</v>
      </c>
      <c r="F21" s="725">
        <f>+F14+F18+F19+F20</f>
        <v>5380394</v>
      </c>
    </row>
    <row r="22" spans="1:6" ht="15.75" x14ac:dyDescent="0.25">
      <c r="A22" s="597"/>
      <c r="B22" s="600"/>
      <c r="C22" s="600"/>
      <c r="D22" s="598"/>
      <c r="E22" s="598"/>
      <c r="F22" s="598"/>
    </row>
    <row r="23" spans="1:6" ht="15.75" x14ac:dyDescent="0.25">
      <c r="A23" s="597"/>
      <c r="B23" s="600"/>
      <c r="C23" s="600"/>
      <c r="D23" s="598"/>
      <c r="E23" s="598"/>
      <c r="F23" s="598"/>
    </row>
    <row r="24" spans="1:6" ht="15.75" x14ac:dyDescent="0.25">
      <c r="A24" s="600"/>
      <c r="B24" s="600"/>
      <c r="C24" s="600"/>
      <c r="D24" s="598"/>
      <c r="E24" s="598"/>
      <c r="F24" s="598"/>
    </row>
    <row r="25" spans="1:6" ht="15.75" x14ac:dyDescent="0.25">
      <c r="A25" s="1058"/>
      <c r="B25" s="1058"/>
      <c r="C25" s="1058"/>
      <c r="D25" s="1058"/>
      <c r="E25" s="604"/>
      <c r="F25" s="604"/>
    </row>
    <row r="26" spans="1:6" ht="15.75" x14ac:dyDescent="0.25">
      <c r="A26" s="1058"/>
      <c r="B26" s="1058"/>
      <c r="C26" s="1058"/>
      <c r="D26" s="1058"/>
      <c r="E26" s="604"/>
      <c r="F26" s="604"/>
    </row>
  </sheetData>
  <mergeCells count="9">
    <mergeCell ref="A1:F1"/>
    <mergeCell ref="A2:F2"/>
    <mergeCell ref="C6:F6"/>
    <mergeCell ref="A25:D25"/>
    <mergeCell ref="A26:D26"/>
    <mergeCell ref="B4:D4"/>
    <mergeCell ref="A5:A6"/>
    <mergeCell ref="B5:B6"/>
    <mergeCell ref="E4:F4"/>
  </mergeCells>
  <phoneticPr fontId="27" type="noConversion"/>
  <printOptions horizontalCentered="1"/>
  <pageMargins left="0.78740157480314965" right="0.78740157480314965" top="1.2598425196850394" bottom="0.98425196850393704" header="0.78740157480314965" footer="0.78740157480314965"/>
  <pageSetup paperSize="9" scale="91" orientation="portrait" r:id="rId1"/>
  <headerFooter alignWithMargins="0">
    <oddHeader>&amp;L&amp;"Times New Roman,Félkövér dőlt"Ibrány Város Önkormányzata&amp;R12.sz. melléklet a 10/2019.(V.30.)önkormányzati rendelethez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4"/>
  <sheetViews>
    <sheetView view="pageLayout" zoomScaleNormal="100" workbookViewId="0">
      <selection sqref="A1:D1"/>
    </sheetView>
  </sheetViews>
  <sheetFormatPr defaultColWidth="12" defaultRowHeight="15.75" x14ac:dyDescent="0.25"/>
  <cols>
    <col min="1" max="1" width="58.83203125" style="203" customWidth="1"/>
    <col min="2" max="2" width="6.83203125" style="203" customWidth="1"/>
    <col min="3" max="3" width="17.1640625" style="203" customWidth="1"/>
    <col min="4" max="4" width="19.1640625" style="203" customWidth="1"/>
    <col min="5" max="16384" width="12" style="203"/>
  </cols>
  <sheetData>
    <row r="1" spans="1:4" ht="48" customHeight="1" x14ac:dyDescent="0.25">
      <c r="A1" s="1064" t="str">
        <f>+CONCATENATE("VAGYONKIMUTATÁS",CHAR(10),"az érték nélkül nyilvántartott eszközökről",CHAR(10),LEFT(ÖSSZEFÜGGÉSEK!A4,4),".")</f>
        <v>VAGYONKIMUTATÁS
az érték nélkül nyilvántartott eszközökről
2018.</v>
      </c>
      <c r="B1" s="1065"/>
      <c r="C1" s="1065"/>
      <c r="D1" s="1065"/>
    </row>
    <row r="2" spans="1:4" ht="16.5" thickBot="1" x14ac:dyDescent="0.3"/>
    <row r="3" spans="1:4" ht="43.5" customHeight="1" thickBot="1" x14ac:dyDescent="0.3">
      <c r="A3" s="608" t="s">
        <v>51</v>
      </c>
      <c r="B3" s="307" t="s">
        <v>239</v>
      </c>
      <c r="C3" s="609" t="s">
        <v>281</v>
      </c>
      <c r="D3" s="610" t="s">
        <v>282</v>
      </c>
    </row>
    <row r="4" spans="1:4" ht="16.5" thickBot="1" x14ac:dyDescent="0.3">
      <c r="A4" s="219" t="s">
        <v>399</v>
      </c>
      <c r="B4" s="220" t="s">
        <v>400</v>
      </c>
      <c r="C4" s="220" t="s">
        <v>401</v>
      </c>
      <c r="D4" s="221" t="s">
        <v>402</v>
      </c>
    </row>
    <row r="5" spans="1:4" ht="15.75" customHeight="1" x14ac:dyDescent="0.25">
      <c r="A5" s="230" t="s">
        <v>662</v>
      </c>
      <c r="B5" s="223" t="s">
        <v>6</v>
      </c>
      <c r="C5" s="224">
        <v>323</v>
      </c>
      <c r="D5" s="225">
        <v>172613</v>
      </c>
    </row>
    <row r="6" spans="1:4" ht="15.75" customHeight="1" x14ac:dyDescent="0.25">
      <c r="A6" s="230" t="s">
        <v>663</v>
      </c>
      <c r="B6" s="227" t="s">
        <v>7</v>
      </c>
      <c r="C6" s="228">
        <v>26</v>
      </c>
      <c r="D6" s="229">
        <v>2273</v>
      </c>
    </row>
    <row r="7" spans="1:4" ht="15.75" customHeight="1" x14ac:dyDescent="0.25">
      <c r="A7" s="230" t="s">
        <v>664</v>
      </c>
      <c r="B7" s="227" t="s">
        <v>8</v>
      </c>
      <c r="C7" s="228">
        <v>1683</v>
      </c>
      <c r="D7" s="229">
        <v>53368</v>
      </c>
    </row>
    <row r="8" spans="1:4" ht="15.75" customHeight="1" thickBot="1" x14ac:dyDescent="0.3">
      <c r="A8" s="231" t="s">
        <v>665</v>
      </c>
      <c r="B8" s="232" t="s">
        <v>9</v>
      </c>
      <c r="C8" s="233"/>
      <c r="D8" s="234"/>
    </row>
    <row r="9" spans="1:4" ht="15.75" customHeight="1" thickBot="1" x14ac:dyDescent="0.3">
      <c r="A9" s="612" t="s">
        <v>666</v>
      </c>
      <c r="B9" s="613" t="s">
        <v>10</v>
      </c>
      <c r="C9" s="614"/>
      <c r="D9" s="615">
        <f>+D10+D11+D12+D13</f>
        <v>613633</v>
      </c>
    </row>
    <row r="10" spans="1:4" ht="15.75" customHeight="1" x14ac:dyDescent="0.25">
      <c r="A10" s="611" t="s">
        <v>667</v>
      </c>
      <c r="B10" s="223" t="s">
        <v>11</v>
      </c>
      <c r="C10" s="224">
        <v>1</v>
      </c>
      <c r="D10" s="225">
        <v>613633</v>
      </c>
    </row>
    <row r="11" spans="1:4" ht="15.75" customHeight="1" x14ac:dyDescent="0.25">
      <c r="A11" s="230" t="s">
        <v>668</v>
      </c>
      <c r="B11" s="227" t="s">
        <v>12</v>
      </c>
      <c r="C11" s="228"/>
      <c r="D11" s="229"/>
    </row>
    <row r="12" spans="1:4" ht="15.75" customHeight="1" x14ac:dyDescent="0.25">
      <c r="A12" s="230" t="s">
        <v>669</v>
      </c>
      <c r="B12" s="227" t="s">
        <v>13</v>
      </c>
      <c r="C12" s="228"/>
      <c r="D12" s="229"/>
    </row>
    <row r="13" spans="1:4" ht="15.75" customHeight="1" thickBot="1" x14ac:dyDescent="0.3">
      <c r="A13" s="231" t="s">
        <v>670</v>
      </c>
      <c r="B13" s="232" t="s">
        <v>14</v>
      </c>
      <c r="C13" s="233"/>
      <c r="D13" s="234"/>
    </row>
    <row r="14" spans="1:4" ht="15.75" customHeight="1" thickBot="1" x14ac:dyDescent="0.3">
      <c r="A14" s="612" t="s">
        <v>671</v>
      </c>
      <c r="B14" s="613" t="s">
        <v>15</v>
      </c>
      <c r="C14" s="614"/>
      <c r="D14" s="615">
        <f>+D15+D16+D17</f>
        <v>0</v>
      </c>
    </row>
    <row r="15" spans="1:4" ht="15.75" customHeight="1" x14ac:dyDescent="0.25">
      <c r="A15" s="611" t="s">
        <v>672</v>
      </c>
      <c r="B15" s="223" t="s">
        <v>16</v>
      </c>
      <c r="C15" s="224"/>
      <c r="D15" s="225"/>
    </row>
    <row r="16" spans="1:4" ht="15.75" customHeight="1" x14ac:dyDescent="0.25">
      <c r="A16" s="230" t="s">
        <v>673</v>
      </c>
      <c r="B16" s="227" t="s">
        <v>17</v>
      </c>
      <c r="C16" s="228"/>
      <c r="D16" s="229"/>
    </row>
    <row r="17" spans="1:4" ht="15.75" customHeight="1" thickBot="1" x14ac:dyDescent="0.3">
      <c r="A17" s="231" t="s">
        <v>674</v>
      </c>
      <c r="B17" s="232" t="s">
        <v>18</v>
      </c>
      <c r="C17" s="233"/>
      <c r="D17" s="234"/>
    </row>
    <row r="18" spans="1:4" ht="15.75" customHeight="1" thickBot="1" x14ac:dyDescent="0.3">
      <c r="A18" s="612" t="s">
        <v>680</v>
      </c>
      <c r="B18" s="613" t="s">
        <v>19</v>
      </c>
      <c r="C18" s="614"/>
      <c r="D18" s="615">
        <f>+D19+D20+D21</f>
        <v>0</v>
      </c>
    </row>
    <row r="19" spans="1:4" ht="15.75" customHeight="1" x14ac:dyDescent="0.25">
      <c r="A19" s="611" t="s">
        <v>675</v>
      </c>
      <c r="B19" s="223" t="s">
        <v>20</v>
      </c>
      <c r="C19" s="224"/>
      <c r="D19" s="225"/>
    </row>
    <row r="20" spans="1:4" ht="15.75" customHeight="1" x14ac:dyDescent="0.25">
      <c r="A20" s="230" t="s">
        <v>676</v>
      </c>
      <c r="B20" s="227" t="s">
        <v>21</v>
      </c>
      <c r="C20" s="228"/>
      <c r="D20" s="229"/>
    </row>
    <row r="21" spans="1:4" ht="15.75" customHeight="1" x14ac:dyDescent="0.25">
      <c r="A21" s="230" t="s">
        <v>677</v>
      </c>
      <c r="B21" s="227" t="s">
        <v>22</v>
      </c>
      <c r="C21" s="228"/>
      <c r="D21" s="229"/>
    </row>
    <row r="22" spans="1:4" ht="15.75" customHeight="1" x14ac:dyDescent="0.25">
      <c r="A22" s="230" t="s">
        <v>678</v>
      </c>
      <c r="B22" s="227" t="s">
        <v>23</v>
      </c>
      <c r="C22" s="228"/>
      <c r="D22" s="229"/>
    </row>
    <row r="23" spans="1:4" ht="15.75" customHeight="1" x14ac:dyDescent="0.25">
      <c r="A23" s="230"/>
      <c r="B23" s="227" t="s">
        <v>24</v>
      </c>
      <c r="C23" s="228"/>
      <c r="D23" s="229"/>
    </row>
    <row r="24" spans="1:4" ht="15.75" customHeight="1" x14ac:dyDescent="0.25">
      <c r="A24" s="230"/>
      <c r="B24" s="227" t="s">
        <v>25</v>
      </c>
      <c r="C24" s="228"/>
      <c r="D24" s="229"/>
    </row>
    <row r="25" spans="1:4" ht="15.75" customHeight="1" x14ac:dyDescent="0.25">
      <c r="A25" s="230"/>
      <c r="B25" s="227" t="s">
        <v>26</v>
      </c>
      <c r="C25" s="228"/>
      <c r="D25" s="229"/>
    </row>
    <row r="26" spans="1:4" ht="15.75" customHeight="1" x14ac:dyDescent="0.25">
      <c r="A26" s="230"/>
      <c r="B26" s="227" t="s">
        <v>27</v>
      </c>
      <c r="C26" s="228"/>
      <c r="D26" s="229"/>
    </row>
    <row r="27" spans="1:4" ht="15.75" customHeight="1" x14ac:dyDescent="0.25">
      <c r="A27" s="230"/>
      <c r="B27" s="227" t="s">
        <v>28</v>
      </c>
      <c r="C27" s="228"/>
      <c r="D27" s="229"/>
    </row>
    <row r="28" spans="1:4" ht="15.75" customHeight="1" x14ac:dyDescent="0.25">
      <c r="A28" s="230"/>
      <c r="B28" s="227" t="s">
        <v>29</v>
      </c>
      <c r="C28" s="228"/>
      <c r="D28" s="229"/>
    </row>
    <row r="29" spans="1:4" ht="15.75" customHeight="1" x14ac:dyDescent="0.25">
      <c r="A29" s="230"/>
      <c r="B29" s="227" t="s">
        <v>30</v>
      </c>
      <c r="C29" s="228"/>
      <c r="D29" s="229"/>
    </row>
    <row r="30" spans="1:4" ht="15.75" customHeight="1" x14ac:dyDescent="0.25">
      <c r="A30" s="230"/>
      <c r="B30" s="227" t="s">
        <v>31</v>
      </c>
      <c r="C30" s="228"/>
      <c r="D30" s="229"/>
    </row>
    <row r="31" spans="1:4" ht="15.75" customHeight="1" x14ac:dyDescent="0.25">
      <c r="A31" s="230"/>
      <c r="B31" s="227" t="s">
        <v>32</v>
      </c>
      <c r="C31" s="228"/>
      <c r="D31" s="229"/>
    </row>
    <row r="32" spans="1:4" ht="15.75" customHeight="1" x14ac:dyDescent="0.25">
      <c r="A32" s="230"/>
      <c r="B32" s="227" t="s">
        <v>33</v>
      </c>
      <c r="C32" s="228"/>
      <c r="D32" s="229"/>
    </row>
    <row r="33" spans="1:6" ht="15.75" customHeight="1" x14ac:dyDescent="0.25">
      <c r="A33" s="230"/>
      <c r="B33" s="227" t="s">
        <v>34</v>
      </c>
      <c r="C33" s="228"/>
      <c r="D33" s="229"/>
    </row>
    <row r="34" spans="1:6" ht="15.75" customHeight="1" x14ac:dyDescent="0.25">
      <c r="A34" s="230"/>
      <c r="B34" s="227" t="s">
        <v>90</v>
      </c>
      <c r="C34" s="228"/>
      <c r="D34" s="229"/>
    </row>
    <row r="35" spans="1:6" ht="15.75" customHeight="1" x14ac:dyDescent="0.25">
      <c r="A35" s="230"/>
      <c r="B35" s="227" t="s">
        <v>185</v>
      </c>
      <c r="C35" s="228"/>
      <c r="D35" s="229"/>
    </row>
    <row r="36" spans="1:6" ht="15.75" customHeight="1" x14ac:dyDescent="0.25">
      <c r="A36" s="230"/>
      <c r="B36" s="227" t="s">
        <v>235</v>
      </c>
      <c r="C36" s="228"/>
      <c r="D36" s="229"/>
    </row>
    <row r="37" spans="1:6" ht="15.75" customHeight="1" thickBot="1" x14ac:dyDescent="0.3">
      <c r="A37" s="231"/>
      <c r="B37" s="232" t="s">
        <v>236</v>
      </c>
      <c r="C37" s="233"/>
      <c r="D37" s="234"/>
    </row>
    <row r="38" spans="1:6" ht="15.75" customHeight="1" thickBot="1" x14ac:dyDescent="0.3">
      <c r="A38" s="1066" t="s">
        <v>679</v>
      </c>
      <c r="B38" s="1067"/>
      <c r="C38" s="235"/>
      <c r="D38" s="615">
        <f>+D5+D6+D7+D8+D9+D14+D18+D22+D23+D24+D25+D26+D27+D28+D29+D30+D31+D32+D33+D34+D35+D36+D37</f>
        <v>841887</v>
      </c>
      <c r="F38" s="236"/>
    </row>
    <row r="39" spans="1:6" x14ac:dyDescent="0.25">
      <c r="A39" s="616" t="s">
        <v>681</v>
      </c>
    </row>
    <row r="40" spans="1:6" x14ac:dyDescent="0.25">
      <c r="A40" s="206"/>
      <c r="B40" s="207"/>
      <c r="C40" s="1068"/>
      <c r="D40" s="1068"/>
    </row>
    <row r="41" spans="1:6" x14ac:dyDescent="0.25">
      <c r="A41" s="206"/>
      <c r="B41" s="207"/>
      <c r="C41" s="208"/>
      <c r="D41" s="208"/>
    </row>
    <row r="42" spans="1:6" x14ac:dyDescent="0.25">
      <c r="A42" s="207"/>
      <c r="B42" s="207"/>
      <c r="C42" s="1068"/>
      <c r="D42" s="1068"/>
    </row>
    <row r="43" spans="1:6" x14ac:dyDescent="0.25">
      <c r="A43" s="217"/>
      <c r="B43" s="217"/>
    </row>
    <row r="44" spans="1:6" x14ac:dyDescent="0.25">
      <c r="A44" s="217"/>
      <c r="B44" s="217"/>
      <c r="C44" s="217"/>
    </row>
  </sheetData>
  <sheetProtection sheet="1" objects="1" scenarios="1"/>
  <mergeCells count="4">
    <mergeCell ref="A1:D1"/>
    <mergeCell ref="A38:B38"/>
    <mergeCell ref="C40:D40"/>
    <mergeCell ref="C42:D42"/>
  </mergeCells>
  <phoneticPr fontId="27" type="noConversion"/>
  <printOptions horizontalCentered="1"/>
  <pageMargins left="0.78740157480314965" right="0.78740157480314965" top="1.1417322834645669" bottom="0.98425196850393704" header="0.78740157480314965" footer="0.78740157480314965"/>
  <pageSetup paperSize="9" scale="93" orientation="portrait" r:id="rId1"/>
  <headerFooter alignWithMargins="0">
    <oddHeader>&amp;L&amp;"Times New Roman,Félkövér dőlt"Ibrány Város Önkormányzata&amp;R13.számú melléklet a 10/2019.(V.30.)önkormányzati rendelethez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8"/>
  <sheetViews>
    <sheetView view="pageLayout" zoomScaleNormal="100" workbookViewId="0">
      <selection sqref="A1:D1"/>
    </sheetView>
  </sheetViews>
  <sheetFormatPr defaultColWidth="12" defaultRowHeight="15.75" x14ac:dyDescent="0.25"/>
  <cols>
    <col min="1" max="1" width="56.1640625" style="203" customWidth="1"/>
    <col min="2" max="2" width="6.83203125" style="203" customWidth="1"/>
    <col min="3" max="3" width="17.1640625" style="203" customWidth="1"/>
    <col min="4" max="4" width="19.1640625" style="203" customWidth="1"/>
    <col min="5" max="16384" width="12" style="203"/>
  </cols>
  <sheetData>
    <row r="1" spans="1:4" ht="48.75" customHeight="1" x14ac:dyDescent="0.25">
      <c r="A1" s="1069" t="str">
        <f>+CONCATENATE("VAGYONKIMUTATÁS",CHAR(10),"a függő követelésekről éa kötelezettségekről, a biztos (jövőbeni) követelésekről",CHAR(10),LEFT(ÖSSZEFÜGGÉSEK!A4,4),".")</f>
        <v>VAGYONKIMUTATÁS
a függő követelésekről éa kötelezettségekről, a biztos (jövőbeni) követelésekről
2018.</v>
      </c>
      <c r="B1" s="1070"/>
      <c r="C1" s="1070"/>
      <c r="D1" s="1070"/>
    </row>
    <row r="2" spans="1:4" ht="16.5" thickBot="1" x14ac:dyDescent="0.3"/>
    <row r="3" spans="1:4" ht="64.5" thickBot="1" x14ac:dyDescent="0.3">
      <c r="A3" s="617" t="s">
        <v>51</v>
      </c>
      <c r="B3" s="307" t="s">
        <v>239</v>
      </c>
      <c r="C3" s="618" t="s">
        <v>682</v>
      </c>
      <c r="D3" s="619" t="s">
        <v>282</v>
      </c>
    </row>
    <row r="4" spans="1:4" ht="16.5" thickBot="1" x14ac:dyDescent="0.3">
      <c r="A4" s="237" t="s">
        <v>399</v>
      </c>
      <c r="B4" s="238" t="s">
        <v>400</v>
      </c>
      <c r="C4" s="238" t="s">
        <v>401</v>
      </c>
      <c r="D4" s="239" t="s">
        <v>402</v>
      </c>
    </row>
    <row r="5" spans="1:4" ht="15.75" customHeight="1" x14ac:dyDescent="0.25">
      <c r="A5" s="226" t="s">
        <v>683</v>
      </c>
      <c r="B5" s="223" t="s">
        <v>6</v>
      </c>
      <c r="C5" s="224"/>
      <c r="D5" s="225"/>
    </row>
    <row r="6" spans="1:4" ht="15.75" customHeight="1" x14ac:dyDescent="0.25">
      <c r="A6" s="226" t="s">
        <v>684</v>
      </c>
      <c r="B6" s="227" t="s">
        <v>7</v>
      </c>
      <c r="C6" s="228"/>
      <c r="D6" s="229"/>
    </row>
    <row r="7" spans="1:4" ht="15.75" customHeight="1" thickBot="1" x14ac:dyDescent="0.3">
      <c r="A7" s="620" t="s">
        <v>685</v>
      </c>
      <c r="B7" s="232" t="s">
        <v>8</v>
      </c>
      <c r="C7" s="233"/>
      <c r="D7" s="234"/>
    </row>
    <row r="8" spans="1:4" ht="15.75" customHeight="1" thickBot="1" x14ac:dyDescent="0.3">
      <c r="A8" s="612" t="s">
        <v>686</v>
      </c>
      <c r="B8" s="613" t="s">
        <v>9</v>
      </c>
      <c r="C8" s="614"/>
      <c r="D8" s="615">
        <f>+D5+D6+D7</f>
        <v>0</v>
      </c>
    </row>
    <row r="9" spans="1:4" ht="15.75" customHeight="1" x14ac:dyDescent="0.25">
      <c r="A9" s="222" t="s">
        <v>687</v>
      </c>
      <c r="B9" s="223" t="s">
        <v>10</v>
      </c>
      <c r="C9" s="224"/>
      <c r="D9" s="225"/>
    </row>
    <row r="10" spans="1:4" ht="15.75" customHeight="1" x14ac:dyDescent="0.25">
      <c r="A10" s="226" t="s">
        <v>688</v>
      </c>
      <c r="B10" s="227" t="s">
        <v>11</v>
      </c>
      <c r="C10" s="228"/>
      <c r="D10" s="229"/>
    </row>
    <row r="11" spans="1:4" ht="15.75" customHeight="1" x14ac:dyDescent="0.25">
      <c r="A11" s="226" t="s">
        <v>689</v>
      </c>
      <c r="B11" s="227" t="s">
        <v>12</v>
      </c>
      <c r="C11" s="228"/>
      <c r="D11" s="229"/>
    </row>
    <row r="12" spans="1:4" ht="15.75" customHeight="1" x14ac:dyDescent="0.25">
      <c r="A12" s="226" t="s">
        <v>690</v>
      </c>
      <c r="B12" s="227" t="s">
        <v>13</v>
      </c>
      <c r="C12" s="228"/>
      <c r="D12" s="229"/>
    </row>
    <row r="13" spans="1:4" ht="15.75" customHeight="1" thickBot="1" x14ac:dyDescent="0.3">
      <c r="A13" s="620" t="s">
        <v>691</v>
      </c>
      <c r="B13" s="232" t="s">
        <v>14</v>
      </c>
      <c r="C13" s="233"/>
      <c r="D13" s="234"/>
    </row>
    <row r="14" spans="1:4" ht="15.75" customHeight="1" thickBot="1" x14ac:dyDescent="0.3">
      <c r="A14" s="612" t="s">
        <v>692</v>
      </c>
      <c r="B14" s="613" t="s">
        <v>15</v>
      </c>
      <c r="C14" s="621"/>
      <c r="D14" s="615">
        <f>+D9+D10+D11+D12+D13</f>
        <v>0</v>
      </c>
    </row>
    <row r="15" spans="1:4" ht="15.75" customHeight="1" x14ac:dyDescent="0.25">
      <c r="A15" s="222"/>
      <c r="B15" s="223" t="s">
        <v>16</v>
      </c>
      <c r="C15" s="224"/>
      <c r="D15" s="225"/>
    </row>
    <row r="16" spans="1:4" ht="15.75" customHeight="1" x14ac:dyDescent="0.25">
      <c r="A16" s="226"/>
      <c r="B16" s="227" t="s">
        <v>17</v>
      </c>
      <c r="C16" s="228"/>
      <c r="D16" s="229"/>
    </row>
    <row r="17" spans="1:4" ht="15.75" customHeight="1" x14ac:dyDescent="0.25">
      <c r="A17" s="226"/>
      <c r="B17" s="227" t="s">
        <v>18</v>
      </c>
      <c r="C17" s="228"/>
      <c r="D17" s="229"/>
    </row>
    <row r="18" spans="1:4" ht="15.75" customHeight="1" x14ac:dyDescent="0.25">
      <c r="A18" s="226"/>
      <c r="B18" s="227" t="s">
        <v>19</v>
      </c>
      <c r="C18" s="228"/>
      <c r="D18" s="229"/>
    </row>
    <row r="19" spans="1:4" ht="15.75" customHeight="1" x14ac:dyDescent="0.25">
      <c r="A19" s="226"/>
      <c r="B19" s="227" t="s">
        <v>20</v>
      </c>
      <c r="C19" s="228"/>
      <c r="D19" s="229"/>
    </row>
    <row r="20" spans="1:4" ht="15.75" customHeight="1" x14ac:dyDescent="0.25">
      <c r="A20" s="226"/>
      <c r="B20" s="227" t="s">
        <v>21</v>
      </c>
      <c r="C20" s="228"/>
      <c r="D20" s="229"/>
    </row>
    <row r="21" spans="1:4" ht="15.75" customHeight="1" x14ac:dyDescent="0.25">
      <c r="A21" s="226"/>
      <c r="B21" s="227" t="s">
        <v>22</v>
      </c>
      <c r="C21" s="228"/>
      <c r="D21" s="229"/>
    </row>
    <row r="22" spans="1:4" ht="15.75" customHeight="1" x14ac:dyDescent="0.25">
      <c r="A22" s="226"/>
      <c r="B22" s="227" t="s">
        <v>23</v>
      </c>
      <c r="C22" s="228"/>
      <c r="D22" s="229"/>
    </row>
    <row r="23" spans="1:4" ht="15.75" customHeight="1" x14ac:dyDescent="0.25">
      <c r="A23" s="226"/>
      <c r="B23" s="227" t="s">
        <v>24</v>
      </c>
      <c r="C23" s="228"/>
      <c r="D23" s="229"/>
    </row>
    <row r="24" spans="1:4" ht="15.75" customHeight="1" x14ac:dyDescent="0.25">
      <c r="A24" s="226"/>
      <c r="B24" s="227" t="s">
        <v>25</v>
      </c>
      <c r="C24" s="228"/>
      <c r="D24" s="229"/>
    </row>
    <row r="25" spans="1:4" ht="15.75" customHeight="1" x14ac:dyDescent="0.25">
      <c r="A25" s="226"/>
      <c r="B25" s="227" t="s">
        <v>26</v>
      </c>
      <c r="C25" s="228"/>
      <c r="D25" s="229"/>
    </row>
    <row r="26" spans="1:4" ht="15.75" customHeight="1" x14ac:dyDescent="0.25">
      <c r="A26" s="226"/>
      <c r="B26" s="227" t="s">
        <v>27</v>
      </c>
      <c r="C26" s="228"/>
      <c r="D26" s="229"/>
    </row>
    <row r="27" spans="1:4" ht="15.75" customHeight="1" x14ac:dyDescent="0.25">
      <c r="A27" s="226"/>
      <c r="B27" s="227" t="s">
        <v>28</v>
      </c>
      <c r="C27" s="228"/>
      <c r="D27" s="229"/>
    </row>
    <row r="28" spans="1:4" ht="15.75" customHeight="1" x14ac:dyDescent="0.25">
      <c r="A28" s="226"/>
      <c r="B28" s="227" t="s">
        <v>29</v>
      </c>
      <c r="C28" s="228"/>
      <c r="D28" s="229"/>
    </row>
    <row r="29" spans="1:4" ht="15.75" customHeight="1" x14ac:dyDescent="0.25">
      <c r="A29" s="226"/>
      <c r="B29" s="227" t="s">
        <v>30</v>
      </c>
      <c r="C29" s="228"/>
      <c r="D29" s="229"/>
    </row>
    <row r="30" spans="1:4" ht="15.75" customHeight="1" x14ac:dyDescent="0.25">
      <c r="A30" s="226"/>
      <c r="B30" s="227" t="s">
        <v>31</v>
      </c>
      <c r="C30" s="228"/>
      <c r="D30" s="229"/>
    </row>
    <row r="31" spans="1:4" ht="15.75" customHeight="1" x14ac:dyDescent="0.25">
      <c r="A31" s="226"/>
      <c r="B31" s="227" t="s">
        <v>32</v>
      </c>
      <c r="C31" s="228"/>
      <c r="D31" s="229"/>
    </row>
    <row r="32" spans="1:4" ht="15.75" customHeight="1" x14ac:dyDescent="0.25">
      <c r="A32" s="226"/>
      <c r="B32" s="227" t="s">
        <v>33</v>
      </c>
      <c r="C32" s="228"/>
      <c r="D32" s="229"/>
    </row>
    <row r="33" spans="1:6" ht="15.75" customHeight="1" x14ac:dyDescent="0.25">
      <c r="A33" s="226"/>
      <c r="B33" s="227" t="s">
        <v>34</v>
      </c>
      <c r="C33" s="228"/>
      <c r="D33" s="229"/>
    </row>
    <row r="34" spans="1:6" ht="15.75" customHeight="1" x14ac:dyDescent="0.25">
      <c r="A34" s="226"/>
      <c r="B34" s="227" t="s">
        <v>90</v>
      </c>
      <c r="C34" s="228"/>
      <c r="D34" s="229"/>
    </row>
    <row r="35" spans="1:6" ht="15.75" customHeight="1" x14ac:dyDescent="0.25">
      <c r="A35" s="226"/>
      <c r="B35" s="227" t="s">
        <v>185</v>
      </c>
      <c r="C35" s="228"/>
      <c r="D35" s="229"/>
    </row>
    <row r="36" spans="1:6" ht="15.75" customHeight="1" x14ac:dyDescent="0.25">
      <c r="A36" s="226"/>
      <c r="B36" s="227" t="s">
        <v>235</v>
      </c>
      <c r="C36" s="228"/>
      <c r="D36" s="229"/>
    </row>
    <row r="37" spans="1:6" ht="15.75" customHeight="1" thickBot="1" x14ac:dyDescent="0.3">
      <c r="A37" s="240"/>
      <c r="B37" s="241" t="s">
        <v>236</v>
      </c>
      <c r="C37" s="242"/>
      <c r="D37" s="243"/>
    </row>
    <row r="38" spans="1:6" ht="15.75" customHeight="1" thickBot="1" x14ac:dyDescent="0.3">
      <c r="A38" s="1071" t="s">
        <v>693</v>
      </c>
      <c r="B38" s="1072"/>
      <c r="C38" s="235"/>
      <c r="D38" s="615">
        <f>+D8+D14+SUM(D15:D37)</f>
        <v>0</v>
      </c>
      <c r="F38" s="244"/>
    </row>
  </sheetData>
  <mergeCells count="2">
    <mergeCell ref="A1:D1"/>
    <mergeCell ref="A38:B38"/>
  </mergeCells>
  <phoneticPr fontId="27" type="noConversion"/>
  <printOptions horizontalCentered="1"/>
  <pageMargins left="0.78740157480314965" right="0.78740157480314965" top="1.1417322834645669" bottom="0.98425196850393704" header="0.78740157480314965" footer="0.78740157480314965"/>
  <pageSetup paperSize="9" scale="95" orientation="portrait" r:id="rId1"/>
  <headerFooter alignWithMargins="0">
    <oddHeader>&amp;L&amp;"Times New Roman,Félkövér dőlt"Ibrány Város Önkormányzata&amp;R&amp;"Times New Roman,Félkövér dőlt"14.számú melléklet a 10/2019.(V.30.)önkormányzati rendelethez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43"/>
  <sheetViews>
    <sheetView zoomScaleNormal="100" workbookViewId="0">
      <selection activeCell="A43" sqref="A43"/>
    </sheetView>
  </sheetViews>
  <sheetFormatPr defaultRowHeight="12.75" x14ac:dyDescent="0.2"/>
  <cols>
    <col min="1" max="1" width="88.6640625" style="8" customWidth="1"/>
    <col min="2" max="3" width="18.5" style="8" customWidth="1"/>
    <col min="4" max="256" width="9.33203125" style="8"/>
    <col min="257" max="257" width="88.6640625" style="8" customWidth="1"/>
    <col min="258" max="258" width="27.83203125" style="8" customWidth="1"/>
    <col min="259" max="259" width="3.5" style="8" customWidth="1"/>
    <col min="260" max="512" width="9.33203125" style="8"/>
    <col min="513" max="513" width="88.6640625" style="8" customWidth="1"/>
    <col min="514" max="514" width="27.83203125" style="8" customWidth="1"/>
    <col min="515" max="515" width="3.5" style="8" customWidth="1"/>
    <col min="516" max="768" width="9.33203125" style="8"/>
    <col min="769" max="769" width="88.6640625" style="8" customWidth="1"/>
    <col min="770" max="770" width="27.83203125" style="8" customWidth="1"/>
    <col min="771" max="771" width="3.5" style="8" customWidth="1"/>
    <col min="772" max="1024" width="9.33203125" style="8"/>
    <col min="1025" max="1025" width="88.6640625" style="8" customWidth="1"/>
    <col min="1026" max="1026" width="27.83203125" style="8" customWidth="1"/>
    <col min="1027" max="1027" width="3.5" style="8" customWidth="1"/>
    <col min="1028" max="1280" width="9.33203125" style="8"/>
    <col min="1281" max="1281" width="88.6640625" style="8" customWidth="1"/>
    <col min="1282" max="1282" width="27.83203125" style="8" customWidth="1"/>
    <col min="1283" max="1283" width="3.5" style="8" customWidth="1"/>
    <col min="1284" max="1536" width="9.33203125" style="8"/>
    <col min="1537" max="1537" width="88.6640625" style="8" customWidth="1"/>
    <col min="1538" max="1538" width="27.83203125" style="8" customWidth="1"/>
    <col min="1539" max="1539" width="3.5" style="8" customWidth="1"/>
    <col min="1540" max="1792" width="9.33203125" style="8"/>
    <col min="1793" max="1793" width="88.6640625" style="8" customWidth="1"/>
    <col min="1794" max="1794" width="27.83203125" style="8" customWidth="1"/>
    <col min="1795" max="1795" width="3.5" style="8" customWidth="1"/>
    <col min="1796" max="2048" width="9.33203125" style="8"/>
    <col min="2049" max="2049" width="88.6640625" style="8" customWidth="1"/>
    <col min="2050" max="2050" width="27.83203125" style="8" customWidth="1"/>
    <col min="2051" max="2051" width="3.5" style="8" customWidth="1"/>
    <col min="2052" max="2304" width="9.33203125" style="8"/>
    <col min="2305" max="2305" width="88.6640625" style="8" customWidth="1"/>
    <col min="2306" max="2306" width="27.83203125" style="8" customWidth="1"/>
    <col min="2307" max="2307" width="3.5" style="8" customWidth="1"/>
    <col min="2308" max="2560" width="9.33203125" style="8"/>
    <col min="2561" max="2561" width="88.6640625" style="8" customWidth="1"/>
    <col min="2562" max="2562" width="27.83203125" style="8" customWidth="1"/>
    <col min="2563" max="2563" width="3.5" style="8" customWidth="1"/>
    <col min="2564" max="2816" width="9.33203125" style="8"/>
    <col min="2817" max="2817" width="88.6640625" style="8" customWidth="1"/>
    <col min="2818" max="2818" width="27.83203125" style="8" customWidth="1"/>
    <col min="2819" max="2819" width="3.5" style="8" customWidth="1"/>
    <col min="2820" max="3072" width="9.33203125" style="8"/>
    <col min="3073" max="3073" width="88.6640625" style="8" customWidth="1"/>
    <col min="3074" max="3074" width="27.83203125" style="8" customWidth="1"/>
    <col min="3075" max="3075" width="3.5" style="8" customWidth="1"/>
    <col min="3076" max="3328" width="9.33203125" style="8"/>
    <col min="3329" max="3329" width="88.6640625" style="8" customWidth="1"/>
    <col min="3330" max="3330" width="27.83203125" style="8" customWidth="1"/>
    <col min="3331" max="3331" width="3.5" style="8" customWidth="1"/>
    <col min="3332" max="3584" width="9.33203125" style="8"/>
    <col min="3585" max="3585" width="88.6640625" style="8" customWidth="1"/>
    <col min="3586" max="3586" width="27.83203125" style="8" customWidth="1"/>
    <col min="3587" max="3587" width="3.5" style="8" customWidth="1"/>
    <col min="3588" max="3840" width="9.33203125" style="8"/>
    <col min="3841" max="3841" width="88.6640625" style="8" customWidth="1"/>
    <col min="3842" max="3842" width="27.83203125" style="8" customWidth="1"/>
    <col min="3843" max="3843" width="3.5" style="8" customWidth="1"/>
    <col min="3844" max="4096" width="9.33203125" style="8"/>
    <col min="4097" max="4097" width="88.6640625" style="8" customWidth="1"/>
    <col min="4098" max="4098" width="27.83203125" style="8" customWidth="1"/>
    <col min="4099" max="4099" width="3.5" style="8" customWidth="1"/>
    <col min="4100" max="4352" width="9.33203125" style="8"/>
    <col min="4353" max="4353" width="88.6640625" style="8" customWidth="1"/>
    <col min="4354" max="4354" width="27.83203125" style="8" customWidth="1"/>
    <col min="4355" max="4355" width="3.5" style="8" customWidth="1"/>
    <col min="4356" max="4608" width="9.33203125" style="8"/>
    <col min="4609" max="4609" width="88.6640625" style="8" customWidth="1"/>
    <col min="4610" max="4610" width="27.83203125" style="8" customWidth="1"/>
    <col min="4611" max="4611" width="3.5" style="8" customWidth="1"/>
    <col min="4612" max="4864" width="9.33203125" style="8"/>
    <col min="4865" max="4865" width="88.6640625" style="8" customWidth="1"/>
    <col min="4866" max="4866" width="27.83203125" style="8" customWidth="1"/>
    <col min="4867" max="4867" width="3.5" style="8" customWidth="1"/>
    <col min="4868" max="5120" width="9.33203125" style="8"/>
    <col min="5121" max="5121" width="88.6640625" style="8" customWidth="1"/>
    <col min="5122" max="5122" width="27.83203125" style="8" customWidth="1"/>
    <col min="5123" max="5123" width="3.5" style="8" customWidth="1"/>
    <col min="5124" max="5376" width="9.33203125" style="8"/>
    <col min="5377" max="5377" width="88.6640625" style="8" customWidth="1"/>
    <col min="5378" max="5378" width="27.83203125" style="8" customWidth="1"/>
    <col min="5379" max="5379" width="3.5" style="8" customWidth="1"/>
    <col min="5380" max="5632" width="9.33203125" style="8"/>
    <col min="5633" max="5633" width="88.6640625" style="8" customWidth="1"/>
    <col min="5634" max="5634" width="27.83203125" style="8" customWidth="1"/>
    <col min="5635" max="5635" width="3.5" style="8" customWidth="1"/>
    <col min="5636" max="5888" width="9.33203125" style="8"/>
    <col min="5889" max="5889" width="88.6640625" style="8" customWidth="1"/>
    <col min="5890" max="5890" width="27.83203125" style="8" customWidth="1"/>
    <col min="5891" max="5891" width="3.5" style="8" customWidth="1"/>
    <col min="5892" max="6144" width="9.33203125" style="8"/>
    <col min="6145" max="6145" width="88.6640625" style="8" customWidth="1"/>
    <col min="6146" max="6146" width="27.83203125" style="8" customWidth="1"/>
    <col min="6147" max="6147" width="3.5" style="8" customWidth="1"/>
    <col min="6148" max="6400" width="9.33203125" style="8"/>
    <col min="6401" max="6401" width="88.6640625" style="8" customWidth="1"/>
    <col min="6402" max="6402" width="27.83203125" style="8" customWidth="1"/>
    <col min="6403" max="6403" width="3.5" style="8" customWidth="1"/>
    <col min="6404" max="6656" width="9.33203125" style="8"/>
    <col min="6657" max="6657" width="88.6640625" style="8" customWidth="1"/>
    <col min="6658" max="6658" width="27.83203125" style="8" customWidth="1"/>
    <col min="6659" max="6659" width="3.5" style="8" customWidth="1"/>
    <col min="6660" max="6912" width="9.33203125" style="8"/>
    <col min="6913" max="6913" width="88.6640625" style="8" customWidth="1"/>
    <col min="6914" max="6914" width="27.83203125" style="8" customWidth="1"/>
    <col min="6915" max="6915" width="3.5" style="8" customWidth="1"/>
    <col min="6916" max="7168" width="9.33203125" style="8"/>
    <col min="7169" max="7169" width="88.6640625" style="8" customWidth="1"/>
    <col min="7170" max="7170" width="27.83203125" style="8" customWidth="1"/>
    <col min="7171" max="7171" width="3.5" style="8" customWidth="1"/>
    <col min="7172" max="7424" width="9.33203125" style="8"/>
    <col min="7425" max="7425" width="88.6640625" style="8" customWidth="1"/>
    <col min="7426" max="7426" width="27.83203125" style="8" customWidth="1"/>
    <col min="7427" max="7427" width="3.5" style="8" customWidth="1"/>
    <col min="7428" max="7680" width="9.33203125" style="8"/>
    <col min="7681" max="7681" width="88.6640625" style="8" customWidth="1"/>
    <col min="7682" max="7682" width="27.83203125" style="8" customWidth="1"/>
    <col min="7683" max="7683" width="3.5" style="8" customWidth="1"/>
    <col min="7684" max="7936" width="9.33203125" style="8"/>
    <col min="7937" max="7937" width="88.6640625" style="8" customWidth="1"/>
    <col min="7938" max="7938" width="27.83203125" style="8" customWidth="1"/>
    <col min="7939" max="7939" width="3.5" style="8" customWidth="1"/>
    <col min="7940" max="8192" width="9.33203125" style="8"/>
    <col min="8193" max="8193" width="88.6640625" style="8" customWidth="1"/>
    <col min="8194" max="8194" width="27.83203125" style="8" customWidth="1"/>
    <col min="8195" max="8195" width="3.5" style="8" customWidth="1"/>
    <col min="8196" max="8448" width="9.33203125" style="8"/>
    <col min="8449" max="8449" width="88.6640625" style="8" customWidth="1"/>
    <col min="8450" max="8450" width="27.83203125" style="8" customWidth="1"/>
    <col min="8451" max="8451" width="3.5" style="8" customWidth="1"/>
    <col min="8452" max="8704" width="9.33203125" style="8"/>
    <col min="8705" max="8705" width="88.6640625" style="8" customWidth="1"/>
    <col min="8706" max="8706" width="27.83203125" style="8" customWidth="1"/>
    <col min="8707" max="8707" width="3.5" style="8" customWidth="1"/>
    <col min="8708" max="8960" width="9.33203125" style="8"/>
    <col min="8961" max="8961" width="88.6640625" style="8" customWidth="1"/>
    <col min="8962" max="8962" width="27.83203125" style="8" customWidth="1"/>
    <col min="8963" max="8963" width="3.5" style="8" customWidth="1"/>
    <col min="8964" max="9216" width="9.33203125" style="8"/>
    <col min="9217" max="9217" width="88.6640625" style="8" customWidth="1"/>
    <col min="9218" max="9218" width="27.83203125" style="8" customWidth="1"/>
    <col min="9219" max="9219" width="3.5" style="8" customWidth="1"/>
    <col min="9220" max="9472" width="9.33203125" style="8"/>
    <col min="9473" max="9473" width="88.6640625" style="8" customWidth="1"/>
    <col min="9474" max="9474" width="27.83203125" style="8" customWidth="1"/>
    <col min="9475" max="9475" width="3.5" style="8" customWidth="1"/>
    <col min="9476" max="9728" width="9.33203125" style="8"/>
    <col min="9729" max="9729" width="88.6640625" style="8" customWidth="1"/>
    <col min="9730" max="9730" width="27.83203125" style="8" customWidth="1"/>
    <col min="9731" max="9731" width="3.5" style="8" customWidth="1"/>
    <col min="9732" max="9984" width="9.33203125" style="8"/>
    <col min="9985" max="9985" width="88.6640625" style="8" customWidth="1"/>
    <col min="9986" max="9986" width="27.83203125" style="8" customWidth="1"/>
    <col min="9987" max="9987" width="3.5" style="8" customWidth="1"/>
    <col min="9988" max="10240" width="9.33203125" style="8"/>
    <col min="10241" max="10241" width="88.6640625" style="8" customWidth="1"/>
    <col min="10242" max="10242" width="27.83203125" style="8" customWidth="1"/>
    <col min="10243" max="10243" width="3.5" style="8" customWidth="1"/>
    <col min="10244" max="10496" width="9.33203125" style="8"/>
    <col min="10497" max="10497" width="88.6640625" style="8" customWidth="1"/>
    <col min="10498" max="10498" width="27.83203125" style="8" customWidth="1"/>
    <col min="10499" max="10499" width="3.5" style="8" customWidth="1"/>
    <col min="10500" max="10752" width="9.33203125" style="8"/>
    <col min="10753" max="10753" width="88.6640625" style="8" customWidth="1"/>
    <col min="10754" max="10754" width="27.83203125" style="8" customWidth="1"/>
    <col min="10755" max="10755" width="3.5" style="8" customWidth="1"/>
    <col min="10756" max="11008" width="9.33203125" style="8"/>
    <col min="11009" max="11009" width="88.6640625" style="8" customWidth="1"/>
    <col min="11010" max="11010" width="27.83203125" style="8" customWidth="1"/>
    <col min="11011" max="11011" width="3.5" style="8" customWidth="1"/>
    <col min="11012" max="11264" width="9.33203125" style="8"/>
    <col min="11265" max="11265" width="88.6640625" style="8" customWidth="1"/>
    <col min="11266" max="11266" width="27.83203125" style="8" customWidth="1"/>
    <col min="11267" max="11267" width="3.5" style="8" customWidth="1"/>
    <col min="11268" max="11520" width="9.33203125" style="8"/>
    <col min="11521" max="11521" width="88.6640625" style="8" customWidth="1"/>
    <col min="11522" max="11522" width="27.83203125" style="8" customWidth="1"/>
    <col min="11523" max="11523" width="3.5" style="8" customWidth="1"/>
    <col min="11524" max="11776" width="9.33203125" style="8"/>
    <col min="11777" max="11777" width="88.6640625" style="8" customWidth="1"/>
    <col min="11778" max="11778" width="27.83203125" style="8" customWidth="1"/>
    <col min="11779" max="11779" width="3.5" style="8" customWidth="1"/>
    <col min="11780" max="12032" width="9.33203125" style="8"/>
    <col min="12033" max="12033" width="88.6640625" style="8" customWidth="1"/>
    <col min="12034" max="12034" width="27.83203125" style="8" customWidth="1"/>
    <col min="12035" max="12035" width="3.5" style="8" customWidth="1"/>
    <col min="12036" max="12288" width="9.33203125" style="8"/>
    <col min="12289" max="12289" width="88.6640625" style="8" customWidth="1"/>
    <col min="12290" max="12290" width="27.83203125" style="8" customWidth="1"/>
    <col min="12291" max="12291" width="3.5" style="8" customWidth="1"/>
    <col min="12292" max="12544" width="9.33203125" style="8"/>
    <col min="12545" max="12545" width="88.6640625" style="8" customWidth="1"/>
    <col min="12546" max="12546" width="27.83203125" style="8" customWidth="1"/>
    <col min="12547" max="12547" width="3.5" style="8" customWidth="1"/>
    <col min="12548" max="12800" width="9.33203125" style="8"/>
    <col min="12801" max="12801" width="88.6640625" style="8" customWidth="1"/>
    <col min="12802" max="12802" width="27.83203125" style="8" customWidth="1"/>
    <col min="12803" max="12803" width="3.5" style="8" customWidth="1"/>
    <col min="12804" max="13056" width="9.33203125" style="8"/>
    <col min="13057" max="13057" width="88.6640625" style="8" customWidth="1"/>
    <col min="13058" max="13058" width="27.83203125" style="8" customWidth="1"/>
    <col min="13059" max="13059" width="3.5" style="8" customWidth="1"/>
    <col min="13060" max="13312" width="9.33203125" style="8"/>
    <col min="13313" max="13313" width="88.6640625" style="8" customWidth="1"/>
    <col min="13314" max="13314" width="27.83203125" style="8" customWidth="1"/>
    <col min="13315" max="13315" width="3.5" style="8" customWidth="1"/>
    <col min="13316" max="13568" width="9.33203125" style="8"/>
    <col min="13569" max="13569" width="88.6640625" style="8" customWidth="1"/>
    <col min="13570" max="13570" width="27.83203125" style="8" customWidth="1"/>
    <col min="13571" max="13571" width="3.5" style="8" customWidth="1"/>
    <col min="13572" max="13824" width="9.33203125" style="8"/>
    <col min="13825" max="13825" width="88.6640625" style="8" customWidth="1"/>
    <col min="13826" max="13826" width="27.83203125" style="8" customWidth="1"/>
    <col min="13827" max="13827" width="3.5" style="8" customWidth="1"/>
    <col min="13828" max="14080" width="9.33203125" style="8"/>
    <col min="14081" max="14081" width="88.6640625" style="8" customWidth="1"/>
    <col min="14082" max="14082" width="27.83203125" style="8" customWidth="1"/>
    <col min="14083" max="14083" width="3.5" style="8" customWidth="1"/>
    <col min="14084" max="14336" width="9.33203125" style="8"/>
    <col min="14337" max="14337" width="88.6640625" style="8" customWidth="1"/>
    <col min="14338" max="14338" width="27.83203125" style="8" customWidth="1"/>
    <col min="14339" max="14339" width="3.5" style="8" customWidth="1"/>
    <col min="14340" max="14592" width="9.33203125" style="8"/>
    <col min="14593" max="14593" width="88.6640625" style="8" customWidth="1"/>
    <col min="14594" max="14594" width="27.83203125" style="8" customWidth="1"/>
    <col min="14595" max="14595" width="3.5" style="8" customWidth="1"/>
    <col min="14596" max="14848" width="9.33203125" style="8"/>
    <col min="14849" max="14849" width="88.6640625" style="8" customWidth="1"/>
    <col min="14850" max="14850" width="27.83203125" style="8" customWidth="1"/>
    <col min="14851" max="14851" width="3.5" style="8" customWidth="1"/>
    <col min="14852" max="15104" width="9.33203125" style="8"/>
    <col min="15105" max="15105" width="88.6640625" style="8" customWidth="1"/>
    <col min="15106" max="15106" width="27.83203125" style="8" customWidth="1"/>
    <col min="15107" max="15107" width="3.5" style="8" customWidth="1"/>
    <col min="15108" max="15360" width="9.33203125" style="8"/>
    <col min="15361" max="15361" width="88.6640625" style="8" customWidth="1"/>
    <col min="15362" max="15362" width="27.83203125" style="8" customWidth="1"/>
    <col min="15363" max="15363" width="3.5" style="8" customWidth="1"/>
    <col min="15364" max="15616" width="9.33203125" style="8"/>
    <col min="15617" max="15617" width="88.6640625" style="8" customWidth="1"/>
    <col min="15618" max="15618" width="27.83203125" style="8" customWidth="1"/>
    <col min="15619" max="15619" width="3.5" style="8" customWidth="1"/>
    <col min="15620" max="15872" width="9.33203125" style="8"/>
    <col min="15873" max="15873" width="88.6640625" style="8" customWidth="1"/>
    <col min="15874" max="15874" width="27.83203125" style="8" customWidth="1"/>
    <col min="15875" max="15875" width="3.5" style="8" customWidth="1"/>
    <col min="15876" max="16128" width="9.33203125" style="8"/>
    <col min="16129" max="16129" width="88.6640625" style="8" customWidth="1"/>
    <col min="16130" max="16130" width="27.83203125" style="8" customWidth="1"/>
    <col min="16131" max="16131" width="3.5" style="8" customWidth="1"/>
    <col min="16132" max="16384" width="9.33203125" style="8"/>
  </cols>
  <sheetData>
    <row r="1" spans="1:3" ht="47.25" customHeight="1" x14ac:dyDescent="0.2">
      <c r="A1" s="1073" t="str">
        <f>+CONCATENATE("A ",LEFT(ÖSSZEFÜGGÉSEK!A4,4),". évi általános működés és ágazati feladatok támogatásának alakulása jogcímenként")</f>
        <v>A 2018. évi általános működés és ágazati feladatok támogatásának alakulása jogcímenként</v>
      </c>
      <c r="B1" s="1073"/>
      <c r="C1" s="1073"/>
    </row>
    <row r="2" spans="1:3" ht="22.5" customHeight="1" thickBot="1" x14ac:dyDescent="0.25">
      <c r="A2" s="682"/>
      <c r="B2" s="1074" t="s">
        <v>743</v>
      </c>
      <c r="C2" s="1074"/>
    </row>
    <row r="3" spans="1:3" s="9" customFormat="1" ht="24" customHeight="1" thickBot="1" x14ac:dyDescent="0.25">
      <c r="A3" s="683" t="s">
        <v>744</v>
      </c>
      <c r="B3" s="686" t="str">
        <f>+CONCATENATE(LEFT(ÖSSZEFÜGGÉSEK!A4,4),". évi támogatás terv")</f>
        <v>2018. évi támogatás terv</v>
      </c>
      <c r="C3" s="726" t="s">
        <v>860</v>
      </c>
    </row>
    <row r="4" spans="1:3" s="685" customFormat="1" ht="13.5" thickBot="1" x14ac:dyDescent="0.25">
      <c r="A4" s="684" t="s">
        <v>399</v>
      </c>
      <c r="B4" s="913" t="s">
        <v>400</v>
      </c>
      <c r="C4" s="727" t="s">
        <v>401</v>
      </c>
    </row>
    <row r="5" spans="1:3" x14ac:dyDescent="0.2">
      <c r="A5" s="915" t="s">
        <v>745</v>
      </c>
      <c r="B5" s="900">
        <v>108912400</v>
      </c>
      <c r="C5" s="906">
        <v>108912400</v>
      </c>
    </row>
    <row r="6" spans="1:3" ht="12.75" customHeight="1" x14ac:dyDescent="0.2">
      <c r="A6" s="916" t="s">
        <v>746</v>
      </c>
      <c r="B6" s="728">
        <f>SUM(B7:B10)</f>
        <v>39239839</v>
      </c>
      <c r="C6" s="907">
        <f>SUM(C7:C10)</f>
        <v>39239839</v>
      </c>
    </row>
    <row r="7" spans="1:3" x14ac:dyDescent="0.2">
      <c r="A7" s="916" t="s">
        <v>747</v>
      </c>
      <c r="B7" s="729">
        <v>14167190</v>
      </c>
      <c r="C7" s="908">
        <v>14167190</v>
      </c>
    </row>
    <row r="8" spans="1:3" x14ac:dyDescent="0.2">
      <c r="A8" s="916" t="s">
        <v>748</v>
      </c>
      <c r="B8" s="729">
        <v>13952000</v>
      </c>
      <c r="C8" s="908">
        <v>13952000</v>
      </c>
    </row>
    <row r="9" spans="1:3" x14ac:dyDescent="0.2">
      <c r="A9" s="916" t="s">
        <v>749</v>
      </c>
      <c r="B9" s="729">
        <v>2076969</v>
      </c>
      <c r="C9" s="908">
        <v>2076969</v>
      </c>
    </row>
    <row r="10" spans="1:3" x14ac:dyDescent="0.2">
      <c r="A10" s="916" t="s">
        <v>750</v>
      </c>
      <c r="B10" s="729">
        <v>9043680</v>
      </c>
      <c r="C10" s="908">
        <v>9043680</v>
      </c>
    </row>
    <row r="11" spans="1:3" x14ac:dyDescent="0.2">
      <c r="A11" s="916" t="s">
        <v>751</v>
      </c>
      <c r="B11" s="728">
        <v>18862200</v>
      </c>
      <c r="C11" s="907">
        <v>18862200</v>
      </c>
    </row>
    <row r="12" spans="1:3" x14ac:dyDescent="0.2">
      <c r="A12" s="916" t="s">
        <v>752</v>
      </c>
      <c r="B12" s="728">
        <v>15300</v>
      </c>
      <c r="C12" s="907">
        <v>15300</v>
      </c>
    </row>
    <row r="13" spans="1:3" x14ac:dyDescent="0.2">
      <c r="A13" s="916" t="s">
        <v>861</v>
      </c>
      <c r="B13" s="728">
        <v>0</v>
      </c>
      <c r="C13" s="907">
        <v>200934</v>
      </c>
    </row>
    <row r="14" spans="1:3" x14ac:dyDescent="0.2">
      <c r="A14" s="916" t="s">
        <v>864</v>
      </c>
      <c r="B14" s="728">
        <v>33405948</v>
      </c>
      <c r="C14" s="907">
        <v>33405948</v>
      </c>
    </row>
    <row r="15" spans="1:3" x14ac:dyDescent="0.2">
      <c r="A15" s="916" t="s">
        <v>862</v>
      </c>
      <c r="B15" s="728">
        <v>1756400</v>
      </c>
      <c r="C15" s="907">
        <v>1756400</v>
      </c>
    </row>
    <row r="16" spans="1:3" x14ac:dyDescent="0.2">
      <c r="A16" s="917" t="s">
        <v>753</v>
      </c>
      <c r="B16" s="730">
        <f>B5+B6+B11+B13+B12+B14+B15</f>
        <v>202192087</v>
      </c>
      <c r="C16" s="909">
        <f>C5+C6+C11+C14+C12+C13+C15</f>
        <v>202393021</v>
      </c>
    </row>
    <row r="17" spans="1:3" x14ac:dyDescent="0.2">
      <c r="A17" s="916"/>
      <c r="B17" s="728"/>
      <c r="C17" s="907"/>
    </row>
    <row r="18" spans="1:3" x14ac:dyDescent="0.2">
      <c r="A18" s="916" t="s">
        <v>754</v>
      </c>
      <c r="B18" s="731">
        <f>SUM(B19:B24)</f>
        <v>93489584</v>
      </c>
      <c r="C18" s="910">
        <f>SUM(C19:C24)</f>
        <v>82595384</v>
      </c>
    </row>
    <row r="19" spans="1:3" x14ac:dyDescent="0.2">
      <c r="A19" s="916" t="s">
        <v>818</v>
      </c>
      <c r="B19" s="729">
        <v>46546800</v>
      </c>
      <c r="C19" s="908">
        <v>46546800</v>
      </c>
    </row>
    <row r="20" spans="1:3" x14ac:dyDescent="0.2">
      <c r="A20" s="916" t="s">
        <v>819</v>
      </c>
      <c r="B20" s="729">
        <v>14700000</v>
      </c>
      <c r="C20" s="908">
        <v>14700000</v>
      </c>
    </row>
    <row r="21" spans="1:3" x14ac:dyDescent="0.2">
      <c r="A21" s="916" t="s">
        <v>820</v>
      </c>
      <c r="B21" s="729">
        <v>21947700</v>
      </c>
      <c r="C21" s="908">
        <v>13993500</v>
      </c>
    </row>
    <row r="22" spans="1:3" x14ac:dyDescent="0.2">
      <c r="A22" s="916" t="s">
        <v>821</v>
      </c>
      <c r="B22" s="729">
        <v>7350000</v>
      </c>
      <c r="C22" s="908">
        <v>4410000</v>
      </c>
    </row>
    <row r="23" spans="1:3" ht="22.5" x14ac:dyDescent="0.2">
      <c r="A23" s="916" t="s">
        <v>865</v>
      </c>
      <c r="B23" s="729">
        <v>1604000</v>
      </c>
      <c r="C23" s="908">
        <v>1604000</v>
      </c>
    </row>
    <row r="24" spans="1:3" ht="22.5" x14ac:dyDescent="0.2">
      <c r="A24" s="916" t="s">
        <v>866</v>
      </c>
      <c r="B24" s="729">
        <v>1341084</v>
      </c>
      <c r="C24" s="908">
        <v>1341084</v>
      </c>
    </row>
    <row r="25" spans="1:3" x14ac:dyDescent="0.2">
      <c r="A25" s="916" t="s">
        <v>755</v>
      </c>
      <c r="B25" s="731">
        <f>SUM(B26:B27)</f>
        <v>14651533</v>
      </c>
      <c r="C25" s="910">
        <f>SUM(C26:C27)</f>
        <v>12854133</v>
      </c>
    </row>
    <row r="26" spans="1:3" x14ac:dyDescent="0.2">
      <c r="A26" s="916" t="s">
        <v>756</v>
      </c>
      <c r="B26" s="728">
        <v>9967400</v>
      </c>
      <c r="C26" s="907">
        <v>9967400</v>
      </c>
    </row>
    <row r="27" spans="1:3" x14ac:dyDescent="0.2">
      <c r="A27" s="916" t="s">
        <v>757</v>
      </c>
      <c r="B27" s="728">
        <v>4684133</v>
      </c>
      <c r="C27" s="907">
        <v>2886733</v>
      </c>
    </row>
    <row r="28" spans="1:3" x14ac:dyDescent="0.2">
      <c r="A28" s="917" t="s">
        <v>863</v>
      </c>
      <c r="B28" s="730">
        <f>B18+B25</f>
        <v>108141117</v>
      </c>
      <c r="C28" s="909">
        <f>C18+C25</f>
        <v>95449517</v>
      </c>
    </row>
    <row r="29" spans="1:3" x14ac:dyDescent="0.2">
      <c r="A29" s="917"/>
      <c r="B29" s="728"/>
      <c r="C29" s="903"/>
    </row>
    <row r="30" spans="1:3" x14ac:dyDescent="0.2">
      <c r="A30" s="916" t="s">
        <v>758</v>
      </c>
      <c r="B30" s="728">
        <v>62440000</v>
      </c>
      <c r="C30" s="907">
        <v>62440000</v>
      </c>
    </row>
    <row r="31" spans="1:3" x14ac:dyDescent="0.2">
      <c r="A31" s="916" t="s">
        <v>759</v>
      </c>
      <c r="B31" s="728">
        <v>13600000</v>
      </c>
      <c r="C31" s="907">
        <v>13600000</v>
      </c>
    </row>
    <row r="32" spans="1:3" x14ac:dyDescent="0.2">
      <c r="A32" s="916" t="s">
        <v>760</v>
      </c>
      <c r="B32" s="728">
        <v>19800000</v>
      </c>
      <c r="C32" s="907">
        <v>19800000</v>
      </c>
    </row>
    <row r="33" spans="1:3" x14ac:dyDescent="0.2">
      <c r="A33" s="916" t="s">
        <v>868</v>
      </c>
      <c r="B33" s="728"/>
      <c r="C33" s="907">
        <v>2839241</v>
      </c>
    </row>
    <row r="34" spans="1:3" x14ac:dyDescent="0.2">
      <c r="A34" s="916" t="s">
        <v>761</v>
      </c>
      <c r="B34" s="728">
        <v>29374000</v>
      </c>
      <c r="C34" s="907">
        <v>27588000</v>
      </c>
    </row>
    <row r="35" spans="1:3" x14ac:dyDescent="0.2">
      <c r="A35" s="916" t="s">
        <v>762</v>
      </c>
      <c r="B35" s="728">
        <v>48737440</v>
      </c>
      <c r="C35" s="907">
        <v>48737440</v>
      </c>
    </row>
    <row r="36" spans="1:3" x14ac:dyDescent="0.2">
      <c r="A36" s="918" t="s">
        <v>867</v>
      </c>
      <c r="B36" s="728">
        <v>9371940</v>
      </c>
      <c r="C36" s="907">
        <v>6323580</v>
      </c>
    </row>
    <row r="37" spans="1:3" ht="21" x14ac:dyDescent="0.2">
      <c r="A37" s="919" t="s">
        <v>763</v>
      </c>
      <c r="B37" s="730">
        <f>SUM(B30:B36)</f>
        <v>183323380</v>
      </c>
      <c r="C37" s="905">
        <f ca="1">SUM(C30:C37)</f>
        <v>181328261</v>
      </c>
    </row>
    <row r="38" spans="1:3" x14ac:dyDescent="0.2">
      <c r="A38" s="918"/>
      <c r="B38" s="728"/>
      <c r="C38" s="911"/>
    </row>
    <row r="39" spans="1:3" ht="22.5" x14ac:dyDescent="0.2">
      <c r="A39" s="918" t="s">
        <v>764</v>
      </c>
      <c r="B39" s="902">
        <v>8453060</v>
      </c>
      <c r="C39" s="912">
        <v>8453060</v>
      </c>
    </row>
    <row r="40" spans="1:3" x14ac:dyDescent="0.2">
      <c r="A40" s="916" t="s">
        <v>869</v>
      </c>
      <c r="B40" s="904"/>
      <c r="C40" s="907">
        <v>568380</v>
      </c>
    </row>
    <row r="41" spans="1:3" ht="13.5" thickBot="1" x14ac:dyDescent="0.25">
      <c r="A41" s="920" t="s">
        <v>870</v>
      </c>
      <c r="B41" s="901">
        <f>SUM(B39:B40)</f>
        <v>8453060</v>
      </c>
      <c r="C41" s="921">
        <f>SUM(C39:C40)</f>
        <v>9021440</v>
      </c>
    </row>
    <row r="42" spans="1:3" ht="13.5" thickBot="1" x14ac:dyDescent="0.25">
      <c r="A42" s="899" t="s">
        <v>39</v>
      </c>
      <c r="B42" s="914">
        <f>B16+B28+B37+B41</f>
        <v>502109644</v>
      </c>
      <c r="C42" s="732">
        <f>202393021+95449517+181328261+9021440</f>
        <v>488192239</v>
      </c>
    </row>
    <row r="43" spans="1:3" x14ac:dyDescent="0.2">
      <c r="A43" s="978" t="s">
        <v>941</v>
      </c>
    </row>
  </sheetData>
  <mergeCells count="2">
    <mergeCell ref="A1:C1"/>
    <mergeCell ref="B2:C2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>
    <oddHeader>&amp;LIbrány Város Önkormányzata&amp;R15. számú melléklet a ...../2019. (V. .....) önkormányzati rendelethez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57"/>
  <sheetViews>
    <sheetView view="pageLayout" topLeftCell="A107" zoomScaleNormal="120" zoomScaleSheetLayoutView="100" workbookViewId="0">
      <selection activeCell="E139" sqref="E139"/>
    </sheetView>
  </sheetViews>
  <sheetFormatPr defaultColWidth="9.33203125" defaultRowHeight="15.75" x14ac:dyDescent="0.25"/>
  <cols>
    <col min="1" max="1" width="9" style="361" customWidth="1"/>
    <col min="2" max="2" width="64.83203125" style="361" customWidth="1"/>
    <col min="3" max="3" width="17.33203125" style="361" customWidth="1"/>
    <col min="4" max="5" width="17.33203125" style="362" customWidth="1"/>
    <col min="6" max="16384" width="9.33203125" style="372"/>
  </cols>
  <sheetData>
    <row r="1" spans="1:5" ht="15.95" customHeight="1" x14ac:dyDescent="0.25">
      <c r="A1" s="980" t="s">
        <v>3</v>
      </c>
      <c r="B1" s="980"/>
      <c r="C1" s="980"/>
      <c r="D1" s="980"/>
      <c r="E1" s="980"/>
    </row>
    <row r="2" spans="1:5" ht="15.95" customHeight="1" thickBot="1" x14ac:dyDescent="0.3">
      <c r="A2" s="45" t="s">
        <v>109</v>
      </c>
      <c r="B2" s="45"/>
      <c r="C2" s="45"/>
      <c r="D2" s="359"/>
      <c r="E2" s="359" t="s">
        <v>154</v>
      </c>
    </row>
    <row r="3" spans="1:5" ht="15.95" customHeight="1" x14ac:dyDescent="0.25">
      <c r="A3" s="981" t="s">
        <v>58</v>
      </c>
      <c r="B3" s="983" t="s">
        <v>5</v>
      </c>
      <c r="C3" s="1075" t="str">
        <f>+CONCATENATE(LEFT(ÖSSZEFÜGGÉSEK!A4,4)-1,". évi tény")</f>
        <v>2017. évi tény</v>
      </c>
      <c r="D3" s="985" t="str">
        <f>+CONCATENATE(LEFT(ÖSSZEFÜGGÉSEK!A4,4),". évi")</f>
        <v>2018. évi</v>
      </c>
      <c r="E3" s="986"/>
    </row>
    <row r="4" spans="1:5" ht="38.1" customHeight="1" thickBot="1" x14ac:dyDescent="0.3">
      <c r="A4" s="982"/>
      <c r="B4" s="984"/>
      <c r="C4" s="1076"/>
      <c r="D4" s="47" t="s">
        <v>181</v>
      </c>
      <c r="E4" s="48" t="s">
        <v>182</v>
      </c>
    </row>
    <row r="5" spans="1:5" s="373" customFormat="1" ht="12" customHeight="1" thickBot="1" x14ac:dyDescent="0.25">
      <c r="A5" s="337" t="s">
        <v>399</v>
      </c>
      <c r="B5" s="338" t="s">
        <v>400</v>
      </c>
      <c r="C5" s="338" t="s">
        <v>401</v>
      </c>
      <c r="D5" s="338" t="s">
        <v>403</v>
      </c>
      <c r="E5" s="339" t="s">
        <v>480</v>
      </c>
    </row>
    <row r="6" spans="1:5" s="374" customFormat="1" ht="12" customHeight="1" thickBot="1" x14ac:dyDescent="0.25">
      <c r="A6" s="332" t="s">
        <v>6</v>
      </c>
      <c r="B6" s="566" t="s">
        <v>293</v>
      </c>
      <c r="C6" s="347">
        <f>+C7+C8+C9+C10+C11+C12</f>
        <v>518770</v>
      </c>
      <c r="D6" s="364">
        <f>+D7+D8+D9+D10+D11+D12</f>
        <v>535822</v>
      </c>
      <c r="E6" s="347">
        <f>+E7+E8+E9+E10+E11+E12</f>
        <v>510800</v>
      </c>
    </row>
    <row r="7" spans="1:5" s="374" customFormat="1" ht="12" customHeight="1" x14ac:dyDescent="0.2">
      <c r="A7" s="327" t="s">
        <v>70</v>
      </c>
      <c r="B7" s="567" t="s">
        <v>294</v>
      </c>
      <c r="C7" s="349">
        <v>198486</v>
      </c>
      <c r="D7" s="366">
        <v>202192</v>
      </c>
      <c r="E7" s="349">
        <v>202393</v>
      </c>
    </row>
    <row r="8" spans="1:5" s="374" customFormat="1" ht="12" customHeight="1" x14ac:dyDescent="0.2">
      <c r="A8" s="326" t="s">
        <v>71</v>
      </c>
      <c r="B8" s="568" t="s">
        <v>295</v>
      </c>
      <c r="C8" s="348">
        <v>106437</v>
      </c>
      <c r="D8" s="365">
        <v>93732</v>
      </c>
      <c r="E8" s="348">
        <v>95450</v>
      </c>
    </row>
    <row r="9" spans="1:5" s="374" customFormat="1" ht="12" customHeight="1" x14ac:dyDescent="0.2">
      <c r="A9" s="326" t="s">
        <v>72</v>
      </c>
      <c r="B9" s="568" t="s">
        <v>296</v>
      </c>
      <c r="C9" s="348">
        <v>183039</v>
      </c>
      <c r="D9" s="365">
        <v>195160</v>
      </c>
      <c r="E9" s="348">
        <v>192117</v>
      </c>
    </row>
    <row r="10" spans="1:5" s="374" customFormat="1" ht="12" customHeight="1" x14ac:dyDescent="0.2">
      <c r="A10" s="326" t="s">
        <v>73</v>
      </c>
      <c r="B10" s="568" t="s">
        <v>297</v>
      </c>
      <c r="C10" s="348">
        <v>9421</v>
      </c>
      <c r="D10" s="365">
        <v>9988</v>
      </c>
      <c r="E10" s="348">
        <v>10550</v>
      </c>
    </row>
    <row r="11" spans="1:5" s="374" customFormat="1" ht="12" customHeight="1" x14ac:dyDescent="0.2">
      <c r="A11" s="326" t="s">
        <v>105</v>
      </c>
      <c r="B11" s="568" t="s">
        <v>298</v>
      </c>
      <c r="C11" s="348">
        <v>20936</v>
      </c>
      <c r="D11" s="365">
        <v>34039</v>
      </c>
      <c r="E11" s="348">
        <v>9579</v>
      </c>
    </row>
    <row r="12" spans="1:5" s="374" customFormat="1" ht="12" customHeight="1" thickBot="1" x14ac:dyDescent="0.25">
      <c r="A12" s="328" t="s">
        <v>74</v>
      </c>
      <c r="B12" s="569" t="s">
        <v>837</v>
      </c>
      <c r="C12" s="350">
        <v>451</v>
      </c>
      <c r="D12" s="367">
        <v>711</v>
      </c>
      <c r="E12" s="350">
        <v>711</v>
      </c>
    </row>
    <row r="13" spans="1:5" s="374" customFormat="1" ht="12" customHeight="1" thickBot="1" x14ac:dyDescent="0.25">
      <c r="A13" s="332" t="s">
        <v>7</v>
      </c>
      <c r="B13" s="570" t="s">
        <v>299</v>
      </c>
      <c r="C13" s="347">
        <f>+C14+C15+C16+C17+C18</f>
        <v>462563</v>
      </c>
      <c r="D13" s="364">
        <f>+D14+D15+D16+D17+D18</f>
        <v>276102</v>
      </c>
      <c r="E13" s="347">
        <f>+E14+E15+E16+E17+E18</f>
        <v>493346</v>
      </c>
    </row>
    <row r="14" spans="1:5" s="374" customFormat="1" ht="12" customHeight="1" x14ac:dyDescent="0.2">
      <c r="A14" s="327" t="s">
        <v>76</v>
      </c>
      <c r="B14" s="567" t="s">
        <v>300</v>
      </c>
      <c r="C14" s="349">
        <v>80</v>
      </c>
      <c r="D14" s="366"/>
      <c r="E14" s="349"/>
    </row>
    <row r="15" spans="1:5" s="374" customFormat="1" ht="12" customHeight="1" x14ac:dyDescent="0.2">
      <c r="A15" s="326" t="s">
        <v>77</v>
      </c>
      <c r="B15" s="568" t="s">
        <v>301</v>
      </c>
      <c r="C15" s="348"/>
      <c r="D15" s="365"/>
      <c r="E15" s="348"/>
    </row>
    <row r="16" spans="1:5" s="374" customFormat="1" ht="12" customHeight="1" x14ac:dyDescent="0.2">
      <c r="A16" s="326" t="s">
        <v>78</v>
      </c>
      <c r="B16" s="568" t="s">
        <v>302</v>
      </c>
      <c r="C16" s="348"/>
      <c r="D16" s="365"/>
      <c r="E16" s="348"/>
    </row>
    <row r="17" spans="1:5" s="374" customFormat="1" ht="12" customHeight="1" x14ac:dyDescent="0.2">
      <c r="A17" s="326" t="s">
        <v>79</v>
      </c>
      <c r="B17" s="568" t="s">
        <v>303</v>
      </c>
      <c r="C17" s="348"/>
      <c r="D17" s="365"/>
      <c r="E17" s="348"/>
    </row>
    <row r="18" spans="1:5" s="374" customFormat="1" ht="12" customHeight="1" x14ac:dyDescent="0.2">
      <c r="A18" s="326" t="s">
        <v>80</v>
      </c>
      <c r="B18" s="568" t="s">
        <v>304</v>
      </c>
      <c r="C18" s="348">
        <v>462483</v>
      </c>
      <c r="D18" s="365">
        <v>276102</v>
      </c>
      <c r="E18" s="348">
        <v>493346</v>
      </c>
    </row>
    <row r="19" spans="1:5" s="374" customFormat="1" ht="12" customHeight="1" thickBot="1" x14ac:dyDescent="0.25">
      <c r="A19" s="328" t="s">
        <v>87</v>
      </c>
      <c r="B19" s="569" t="s">
        <v>305</v>
      </c>
      <c r="C19" s="350"/>
      <c r="D19" s="367"/>
      <c r="E19" s="350"/>
    </row>
    <row r="20" spans="1:5" s="374" customFormat="1" ht="12" customHeight="1" thickBot="1" x14ac:dyDescent="0.25">
      <c r="A20" s="332" t="s">
        <v>8</v>
      </c>
      <c r="B20" s="566" t="s">
        <v>306</v>
      </c>
      <c r="C20" s="347">
        <f>+C21+C22+C23+C24+C25</f>
        <v>449045</v>
      </c>
      <c r="D20" s="364">
        <f>+D21+D22+D23+D24+D25</f>
        <v>240622</v>
      </c>
      <c r="E20" s="347">
        <f>+E21+E22+E23+E24+E25</f>
        <v>111833</v>
      </c>
    </row>
    <row r="21" spans="1:5" s="374" customFormat="1" ht="12" customHeight="1" x14ac:dyDescent="0.2">
      <c r="A21" s="327" t="s">
        <v>59</v>
      </c>
      <c r="B21" s="567" t="s">
        <v>307</v>
      </c>
      <c r="C21" s="349">
        <v>16000</v>
      </c>
      <c r="D21" s="366">
        <v>161</v>
      </c>
      <c r="E21" s="349">
        <v>161</v>
      </c>
    </row>
    <row r="22" spans="1:5" s="374" customFormat="1" ht="12" customHeight="1" x14ac:dyDescent="0.2">
      <c r="A22" s="326" t="s">
        <v>60</v>
      </c>
      <c r="B22" s="568" t="s">
        <v>308</v>
      </c>
      <c r="C22" s="348"/>
      <c r="D22" s="365"/>
      <c r="E22" s="348"/>
    </row>
    <row r="23" spans="1:5" s="374" customFormat="1" ht="12" customHeight="1" x14ac:dyDescent="0.2">
      <c r="A23" s="326" t="s">
        <v>61</v>
      </c>
      <c r="B23" s="568" t="s">
        <v>309</v>
      </c>
      <c r="C23" s="348"/>
      <c r="D23" s="365"/>
      <c r="E23" s="348"/>
    </row>
    <row r="24" spans="1:5" s="374" customFormat="1" ht="12" customHeight="1" x14ac:dyDescent="0.2">
      <c r="A24" s="326" t="s">
        <v>62</v>
      </c>
      <c r="B24" s="568" t="s">
        <v>310</v>
      </c>
      <c r="C24" s="348"/>
      <c r="D24" s="365"/>
      <c r="E24" s="348"/>
    </row>
    <row r="25" spans="1:5" s="374" customFormat="1" ht="12" customHeight="1" x14ac:dyDescent="0.2">
      <c r="A25" s="326" t="s">
        <v>119</v>
      </c>
      <c r="B25" s="568" t="s">
        <v>311</v>
      </c>
      <c r="C25" s="348">
        <v>433045</v>
      </c>
      <c r="D25" s="365">
        <v>240461</v>
      </c>
      <c r="E25" s="348">
        <v>111672</v>
      </c>
    </row>
    <row r="26" spans="1:5" s="374" customFormat="1" ht="12" customHeight="1" thickBot="1" x14ac:dyDescent="0.25">
      <c r="A26" s="328" t="s">
        <v>120</v>
      </c>
      <c r="B26" s="569" t="s">
        <v>312</v>
      </c>
      <c r="C26" s="350"/>
      <c r="D26" s="367"/>
      <c r="E26" s="350"/>
    </row>
    <row r="27" spans="1:5" s="374" customFormat="1" ht="12" customHeight="1" thickBot="1" x14ac:dyDescent="0.25">
      <c r="A27" s="337" t="s">
        <v>121</v>
      </c>
      <c r="B27" s="333" t="s">
        <v>697</v>
      </c>
      <c r="C27" s="383">
        <f>SUM(C28:C33)+349</f>
        <v>110587</v>
      </c>
      <c r="D27" s="370">
        <f>SUM(D28:D33)+50</f>
        <v>108475</v>
      </c>
      <c r="E27" s="383">
        <f>SUM(E28:E33)</f>
        <v>125636</v>
      </c>
    </row>
    <row r="28" spans="1:5" s="374" customFormat="1" ht="12" customHeight="1" x14ac:dyDescent="0.2">
      <c r="A28" s="503" t="s">
        <v>313</v>
      </c>
      <c r="B28" s="375" t="s">
        <v>817</v>
      </c>
      <c r="C28" s="349">
        <v>14064</v>
      </c>
      <c r="D28" s="366">
        <v>14000</v>
      </c>
      <c r="E28" s="349">
        <v>17160</v>
      </c>
    </row>
    <row r="29" spans="1:5" s="374" customFormat="1" ht="12" customHeight="1" x14ac:dyDescent="0.2">
      <c r="A29" s="504" t="s">
        <v>314</v>
      </c>
      <c r="B29" s="376" t="s">
        <v>701</v>
      </c>
      <c r="C29" s="348"/>
      <c r="D29" s="365"/>
      <c r="E29" s="348"/>
    </row>
    <row r="30" spans="1:5" s="374" customFormat="1" ht="12" customHeight="1" x14ac:dyDescent="0.2">
      <c r="A30" s="504" t="s">
        <v>315</v>
      </c>
      <c r="B30" s="376" t="s">
        <v>702</v>
      </c>
      <c r="C30" s="348">
        <v>81941</v>
      </c>
      <c r="D30" s="365">
        <v>80015</v>
      </c>
      <c r="E30" s="348">
        <v>90301</v>
      </c>
    </row>
    <row r="31" spans="1:5" s="374" customFormat="1" ht="12" customHeight="1" x14ac:dyDescent="0.2">
      <c r="A31" s="504" t="s">
        <v>698</v>
      </c>
      <c r="B31" s="376" t="s">
        <v>816</v>
      </c>
      <c r="C31" s="348">
        <v>0</v>
      </c>
      <c r="D31" s="365"/>
      <c r="E31" s="348">
        <v>0</v>
      </c>
    </row>
    <row r="32" spans="1:5" s="374" customFormat="1" ht="12" customHeight="1" x14ac:dyDescent="0.2">
      <c r="A32" s="504" t="s">
        <v>699</v>
      </c>
      <c r="B32" s="376" t="s">
        <v>712</v>
      </c>
      <c r="C32" s="348">
        <v>13192</v>
      </c>
      <c r="D32" s="365">
        <v>13000</v>
      </c>
      <c r="E32" s="348">
        <v>15640</v>
      </c>
    </row>
    <row r="33" spans="1:5" s="374" customFormat="1" ht="12" customHeight="1" thickBot="1" x14ac:dyDescent="0.25">
      <c r="A33" s="505" t="s">
        <v>700</v>
      </c>
      <c r="B33" s="356" t="s">
        <v>316</v>
      </c>
      <c r="C33" s="350">
        <v>1041</v>
      </c>
      <c r="D33" s="367">
        <v>1410</v>
      </c>
      <c r="E33" s="350">
        <v>2535</v>
      </c>
    </row>
    <row r="34" spans="1:5" s="374" customFormat="1" ht="12" customHeight="1" thickBot="1" x14ac:dyDescent="0.25">
      <c r="A34" s="332" t="s">
        <v>10</v>
      </c>
      <c r="B34" s="566" t="s">
        <v>317</v>
      </c>
      <c r="C34" s="347">
        <f>SUM(C35:C44)</f>
        <v>100772</v>
      </c>
      <c r="D34" s="364">
        <f>SUM(D35:D44)</f>
        <v>23142</v>
      </c>
      <c r="E34" s="347">
        <f>SUM(E35:E44)</f>
        <v>23459</v>
      </c>
    </row>
    <row r="35" spans="1:5" s="374" customFormat="1" ht="12" customHeight="1" x14ac:dyDescent="0.2">
      <c r="A35" s="327" t="s">
        <v>63</v>
      </c>
      <c r="B35" s="567" t="s">
        <v>318</v>
      </c>
      <c r="C35" s="349">
        <v>9342</v>
      </c>
      <c r="D35" s="366"/>
      <c r="E35" s="349">
        <v>1594</v>
      </c>
    </row>
    <row r="36" spans="1:5" s="374" customFormat="1" ht="12" customHeight="1" x14ac:dyDescent="0.2">
      <c r="A36" s="326" t="s">
        <v>64</v>
      </c>
      <c r="B36" s="568" t="s">
        <v>319</v>
      </c>
      <c r="C36" s="348">
        <v>39573</v>
      </c>
      <c r="D36" s="365">
        <v>10682</v>
      </c>
      <c r="E36" s="348">
        <v>9484</v>
      </c>
    </row>
    <row r="37" spans="1:5" s="374" customFormat="1" ht="12" customHeight="1" x14ac:dyDescent="0.2">
      <c r="A37" s="326" t="s">
        <v>65</v>
      </c>
      <c r="B37" s="568" t="s">
        <v>320</v>
      </c>
      <c r="C37" s="348">
        <v>3202</v>
      </c>
      <c r="D37" s="365">
        <v>2800</v>
      </c>
      <c r="E37" s="348">
        <v>1829</v>
      </c>
    </row>
    <row r="38" spans="1:5" s="374" customFormat="1" ht="12" customHeight="1" x14ac:dyDescent="0.2">
      <c r="A38" s="326" t="s">
        <v>123</v>
      </c>
      <c r="B38" s="568" t="s">
        <v>321</v>
      </c>
      <c r="C38" s="348"/>
      <c r="D38" s="365"/>
      <c r="E38" s="348"/>
    </row>
    <row r="39" spans="1:5" s="374" customFormat="1" ht="12" customHeight="1" x14ac:dyDescent="0.2">
      <c r="A39" s="326" t="s">
        <v>124</v>
      </c>
      <c r="B39" s="568" t="s">
        <v>322</v>
      </c>
      <c r="C39" s="348">
        <v>29768</v>
      </c>
      <c r="D39" s="365"/>
      <c r="E39" s="348"/>
    </row>
    <row r="40" spans="1:5" s="374" customFormat="1" ht="12" customHeight="1" x14ac:dyDescent="0.2">
      <c r="A40" s="326" t="s">
        <v>125</v>
      </c>
      <c r="B40" s="568" t="s">
        <v>323</v>
      </c>
      <c r="C40" s="348">
        <v>18450</v>
      </c>
      <c r="D40" s="365">
        <v>3141</v>
      </c>
      <c r="E40" s="348">
        <v>1597</v>
      </c>
    </row>
    <row r="41" spans="1:5" s="374" customFormat="1" ht="12" customHeight="1" x14ac:dyDescent="0.2">
      <c r="A41" s="326" t="s">
        <v>126</v>
      </c>
      <c r="B41" s="568" t="s">
        <v>324</v>
      </c>
      <c r="C41" s="348"/>
      <c r="D41" s="365">
        <v>3500</v>
      </c>
      <c r="E41" s="348">
        <v>4314</v>
      </c>
    </row>
    <row r="42" spans="1:5" s="374" customFormat="1" ht="12" customHeight="1" x14ac:dyDescent="0.2">
      <c r="A42" s="326" t="s">
        <v>127</v>
      </c>
      <c r="B42" s="568" t="s">
        <v>325</v>
      </c>
      <c r="C42" s="348">
        <v>2</v>
      </c>
      <c r="D42" s="365">
        <v>0</v>
      </c>
      <c r="E42" s="348"/>
    </row>
    <row r="43" spans="1:5" s="374" customFormat="1" ht="12" customHeight="1" x14ac:dyDescent="0.2">
      <c r="A43" s="326" t="s">
        <v>326</v>
      </c>
      <c r="B43" s="568" t="s">
        <v>884</v>
      </c>
      <c r="C43" s="351"/>
      <c r="D43" s="368">
        <v>390</v>
      </c>
      <c r="E43" s="351">
        <v>681</v>
      </c>
    </row>
    <row r="44" spans="1:5" s="374" customFormat="1" ht="12" customHeight="1" thickBot="1" x14ac:dyDescent="0.25">
      <c r="A44" s="328" t="s">
        <v>328</v>
      </c>
      <c r="B44" s="569" t="s">
        <v>329</v>
      </c>
      <c r="C44" s="352">
        <v>435</v>
      </c>
      <c r="D44" s="369">
        <v>2629</v>
      </c>
      <c r="E44" s="352">
        <v>3960</v>
      </c>
    </row>
    <row r="45" spans="1:5" s="374" customFormat="1" ht="12" customHeight="1" thickBot="1" x14ac:dyDescent="0.25">
      <c r="A45" s="332" t="s">
        <v>11</v>
      </c>
      <c r="B45" s="566" t="s">
        <v>330</v>
      </c>
      <c r="C45" s="347">
        <f>SUM(C46:C50)</f>
        <v>7799</v>
      </c>
      <c r="D45" s="364">
        <f>SUM(D46:D50)</f>
        <v>68302</v>
      </c>
      <c r="E45" s="347">
        <f>SUM(E46:E50)</f>
        <v>17468</v>
      </c>
    </row>
    <row r="46" spans="1:5" s="374" customFormat="1" ht="12" customHeight="1" x14ac:dyDescent="0.2">
      <c r="A46" s="327" t="s">
        <v>66</v>
      </c>
      <c r="B46" s="567" t="s">
        <v>331</v>
      </c>
      <c r="C46" s="353"/>
      <c r="D46" s="385"/>
      <c r="E46" s="353"/>
    </row>
    <row r="47" spans="1:5" s="374" customFormat="1" ht="12" customHeight="1" x14ac:dyDescent="0.2">
      <c r="A47" s="326" t="s">
        <v>67</v>
      </c>
      <c r="B47" s="568" t="s">
        <v>332</v>
      </c>
      <c r="C47" s="351">
        <v>7444</v>
      </c>
      <c r="D47" s="368">
        <v>68302</v>
      </c>
      <c r="E47" s="351">
        <v>17444</v>
      </c>
    </row>
    <row r="48" spans="1:5" s="374" customFormat="1" ht="12" customHeight="1" x14ac:dyDescent="0.2">
      <c r="A48" s="326" t="s">
        <v>333</v>
      </c>
      <c r="B48" s="568" t="s">
        <v>334</v>
      </c>
      <c r="C48" s="351">
        <v>354</v>
      </c>
      <c r="D48" s="368"/>
      <c r="E48" s="351">
        <v>24</v>
      </c>
    </row>
    <row r="49" spans="1:5" s="374" customFormat="1" ht="12" customHeight="1" x14ac:dyDescent="0.2">
      <c r="A49" s="326" t="s">
        <v>335</v>
      </c>
      <c r="B49" s="568" t="s">
        <v>336</v>
      </c>
      <c r="C49" s="351">
        <v>1</v>
      </c>
      <c r="D49" s="368"/>
      <c r="E49" s="351"/>
    </row>
    <row r="50" spans="1:5" s="374" customFormat="1" ht="12" customHeight="1" thickBot="1" x14ac:dyDescent="0.25">
      <c r="A50" s="328" t="s">
        <v>337</v>
      </c>
      <c r="B50" s="569" t="s">
        <v>338</v>
      </c>
      <c r="C50" s="352"/>
      <c r="D50" s="369"/>
      <c r="E50" s="352"/>
    </row>
    <row r="51" spans="1:5" s="374" customFormat="1" ht="13.5" thickBot="1" x14ac:dyDescent="0.25">
      <c r="A51" s="332" t="s">
        <v>128</v>
      </c>
      <c r="B51" s="566" t="s">
        <v>339</v>
      </c>
      <c r="C51" s="347">
        <f>SUM(C52:C54)</f>
        <v>0</v>
      </c>
      <c r="D51" s="364">
        <f>SUM(D52:D54)</f>
        <v>0</v>
      </c>
      <c r="E51" s="347">
        <f>SUM(E52:E54)</f>
        <v>0</v>
      </c>
    </row>
    <row r="52" spans="1:5" s="374" customFormat="1" ht="12.75" x14ac:dyDescent="0.2">
      <c r="A52" s="327" t="s">
        <v>68</v>
      </c>
      <c r="B52" s="567" t="s">
        <v>340</v>
      </c>
      <c r="C52" s="349"/>
      <c r="D52" s="366"/>
      <c r="E52" s="349"/>
    </row>
    <row r="53" spans="1:5" s="374" customFormat="1" ht="14.25" customHeight="1" x14ac:dyDescent="0.2">
      <c r="A53" s="326" t="s">
        <v>69</v>
      </c>
      <c r="B53" s="568" t="s">
        <v>558</v>
      </c>
      <c r="C53" s="348"/>
      <c r="D53" s="365"/>
      <c r="E53" s="348"/>
    </row>
    <row r="54" spans="1:5" s="374" customFormat="1" ht="12.75" x14ac:dyDescent="0.2">
      <c r="A54" s="326" t="s">
        <v>342</v>
      </c>
      <c r="B54" s="568" t="s">
        <v>343</v>
      </c>
      <c r="C54" s="348">
        <v>0</v>
      </c>
      <c r="D54" s="365"/>
      <c r="E54" s="348">
        <v>0</v>
      </c>
    </row>
    <row r="55" spans="1:5" s="374" customFormat="1" ht="13.5" thickBot="1" x14ac:dyDescent="0.25">
      <c r="A55" s="328" t="s">
        <v>344</v>
      </c>
      <c r="B55" s="569" t="s">
        <v>345</v>
      </c>
      <c r="C55" s="350"/>
      <c r="D55" s="367"/>
      <c r="E55" s="350"/>
    </row>
    <row r="56" spans="1:5" s="374" customFormat="1" ht="13.5" thickBot="1" x14ac:dyDescent="0.25">
      <c r="A56" s="332" t="s">
        <v>13</v>
      </c>
      <c r="B56" s="570" t="s">
        <v>346</v>
      </c>
      <c r="C56" s="347">
        <f>SUM(C57:C59)</f>
        <v>175</v>
      </c>
      <c r="D56" s="364">
        <f>SUM(D57:D59)</f>
        <v>1810</v>
      </c>
      <c r="E56" s="347">
        <f>SUM(E57:E59)</f>
        <v>132</v>
      </c>
    </row>
    <row r="57" spans="1:5" s="374" customFormat="1" ht="12.75" x14ac:dyDescent="0.2">
      <c r="A57" s="326" t="s">
        <v>129</v>
      </c>
      <c r="B57" s="567" t="s">
        <v>347</v>
      </c>
      <c r="C57" s="351"/>
      <c r="D57" s="368"/>
      <c r="E57" s="351"/>
    </row>
    <row r="58" spans="1:5" s="374" customFormat="1" ht="12.75" customHeight="1" x14ac:dyDescent="0.2">
      <c r="A58" s="326" t="s">
        <v>130</v>
      </c>
      <c r="B58" s="568" t="s">
        <v>559</v>
      </c>
      <c r="C58" s="351"/>
      <c r="D58" s="368">
        <v>1810</v>
      </c>
      <c r="E58" s="351"/>
    </row>
    <row r="59" spans="1:5" s="374" customFormat="1" ht="12.75" x14ac:dyDescent="0.2">
      <c r="A59" s="326" t="s">
        <v>155</v>
      </c>
      <c r="B59" s="568" t="s">
        <v>349</v>
      </c>
      <c r="C59" s="351">
        <v>175</v>
      </c>
      <c r="D59" s="368"/>
      <c r="E59" s="351">
        <v>132</v>
      </c>
    </row>
    <row r="60" spans="1:5" s="374" customFormat="1" ht="13.5" thickBot="1" x14ac:dyDescent="0.25">
      <c r="A60" s="326" t="s">
        <v>350</v>
      </c>
      <c r="B60" s="569" t="s">
        <v>351</v>
      </c>
      <c r="C60" s="351"/>
      <c r="D60" s="368"/>
      <c r="E60" s="351"/>
    </row>
    <row r="61" spans="1:5" s="374" customFormat="1" ht="13.5" thickBot="1" x14ac:dyDescent="0.25">
      <c r="A61" s="332" t="s">
        <v>14</v>
      </c>
      <c r="B61" s="566" t="s">
        <v>352</v>
      </c>
      <c r="C61" s="383">
        <f>+C6+C13+C20+C27+C34+C45+C51+C56</f>
        <v>1649711</v>
      </c>
      <c r="D61" s="370">
        <f>+D6+D13+D20+D27+D34+D45+D51+D56</f>
        <v>1254275</v>
      </c>
      <c r="E61" s="383">
        <f>+E6+E13+E20+E27+E34+E45+E51+E56</f>
        <v>1282674</v>
      </c>
    </row>
    <row r="62" spans="1:5" s="374" customFormat="1" ht="13.5" thickBot="1" x14ac:dyDescent="0.25">
      <c r="A62" s="386" t="s">
        <v>353</v>
      </c>
      <c r="B62" s="570" t="s">
        <v>660</v>
      </c>
      <c r="C62" s="347">
        <f>SUM(C63:C65)</f>
        <v>9998</v>
      </c>
      <c r="D62" s="364">
        <f>SUM(D63:D65)</f>
        <v>16400</v>
      </c>
      <c r="E62" s="347">
        <f>SUM(E63:E65)</f>
        <v>16400</v>
      </c>
    </row>
    <row r="63" spans="1:5" s="374" customFormat="1" ht="12.75" x14ac:dyDescent="0.2">
      <c r="A63" s="326" t="s">
        <v>355</v>
      </c>
      <c r="B63" s="567" t="s">
        <v>356</v>
      </c>
      <c r="C63" s="351">
        <v>9998</v>
      </c>
      <c r="D63" s="368">
        <v>16400</v>
      </c>
      <c r="E63" s="351">
        <v>16400</v>
      </c>
    </row>
    <row r="64" spans="1:5" s="374" customFormat="1" ht="12.75" x14ac:dyDescent="0.2">
      <c r="A64" s="326" t="s">
        <v>357</v>
      </c>
      <c r="B64" s="568" t="s">
        <v>358</v>
      </c>
      <c r="C64" s="351"/>
      <c r="D64" s="368"/>
      <c r="E64" s="351"/>
    </row>
    <row r="65" spans="1:5" s="374" customFormat="1" ht="13.5" thickBot="1" x14ac:dyDescent="0.25">
      <c r="A65" s="326" t="s">
        <v>359</v>
      </c>
      <c r="B65" s="312" t="s">
        <v>404</v>
      </c>
      <c r="C65" s="351"/>
      <c r="D65" s="368"/>
      <c r="E65" s="351"/>
    </row>
    <row r="66" spans="1:5" s="374" customFormat="1" ht="13.5" thickBot="1" x14ac:dyDescent="0.25">
      <c r="A66" s="386" t="s">
        <v>361</v>
      </c>
      <c r="B66" s="570" t="s">
        <v>362</v>
      </c>
      <c r="C66" s="347">
        <f>SUM(C67:C70)</f>
        <v>0</v>
      </c>
      <c r="D66" s="364">
        <f>SUM(D67:D70)</f>
        <v>0</v>
      </c>
      <c r="E66" s="347">
        <f>SUM(E67:E70)</f>
        <v>0</v>
      </c>
    </row>
    <row r="67" spans="1:5" s="374" customFormat="1" ht="12.75" x14ac:dyDescent="0.2">
      <c r="A67" s="326" t="s">
        <v>106</v>
      </c>
      <c r="B67" s="567" t="s">
        <v>363</v>
      </c>
      <c r="C67" s="351"/>
      <c r="D67" s="368"/>
      <c r="E67" s="351"/>
    </row>
    <row r="68" spans="1:5" s="374" customFormat="1" ht="12.75" x14ac:dyDescent="0.2">
      <c r="A68" s="326" t="s">
        <v>107</v>
      </c>
      <c r="B68" s="568" t="s">
        <v>364</v>
      </c>
      <c r="C68" s="351"/>
      <c r="D68" s="368"/>
      <c r="E68" s="351"/>
    </row>
    <row r="69" spans="1:5" s="374" customFormat="1" ht="12" customHeight="1" x14ac:dyDescent="0.2">
      <c r="A69" s="326" t="s">
        <v>365</v>
      </c>
      <c r="B69" s="568" t="s">
        <v>366</v>
      </c>
      <c r="C69" s="351"/>
      <c r="D69" s="368"/>
      <c r="E69" s="351"/>
    </row>
    <row r="70" spans="1:5" s="374" customFormat="1" ht="12" customHeight="1" thickBot="1" x14ac:dyDescent="0.25">
      <c r="A70" s="326" t="s">
        <v>367</v>
      </c>
      <c r="B70" s="569" t="s">
        <v>368</v>
      </c>
      <c r="C70" s="351"/>
      <c r="D70" s="368"/>
      <c r="E70" s="351"/>
    </row>
    <row r="71" spans="1:5" s="374" customFormat="1" ht="12" customHeight="1" thickBot="1" x14ac:dyDescent="0.25">
      <c r="A71" s="386" t="s">
        <v>369</v>
      </c>
      <c r="B71" s="570" t="s">
        <v>370</v>
      </c>
      <c r="C71" s="347">
        <f>SUM(C72:C73)</f>
        <v>191553</v>
      </c>
      <c r="D71" s="364">
        <f>SUM(D72:D73)</f>
        <v>749439</v>
      </c>
      <c r="E71" s="347">
        <f>SUM(E72:E73)</f>
        <v>749439</v>
      </c>
    </row>
    <row r="72" spans="1:5" s="374" customFormat="1" ht="12" customHeight="1" x14ac:dyDescent="0.2">
      <c r="A72" s="326" t="s">
        <v>371</v>
      </c>
      <c r="B72" s="567" t="s">
        <v>372</v>
      </c>
      <c r="C72" s="351">
        <v>190750</v>
      </c>
      <c r="D72" s="368">
        <v>749439</v>
      </c>
      <c r="E72" s="351">
        <v>749439</v>
      </c>
    </row>
    <row r="73" spans="1:5" s="374" customFormat="1" ht="12" customHeight="1" thickBot="1" x14ac:dyDescent="0.25">
      <c r="A73" s="326" t="s">
        <v>373</v>
      </c>
      <c r="B73" s="569" t="s">
        <v>374</v>
      </c>
      <c r="C73" s="351">
        <v>803</v>
      </c>
      <c r="D73" s="368"/>
      <c r="E73" s="351"/>
    </row>
    <row r="74" spans="1:5" s="374" customFormat="1" ht="12" customHeight="1" thickBot="1" x14ac:dyDescent="0.25">
      <c r="A74" s="386" t="s">
        <v>375</v>
      </c>
      <c r="B74" s="570" t="s">
        <v>376</v>
      </c>
      <c r="C74" s="347">
        <f>SUM(C75:C77)</f>
        <v>18607</v>
      </c>
      <c r="D74" s="364">
        <f>SUM(D75:D77)</f>
        <v>0</v>
      </c>
      <c r="E74" s="347">
        <f>SUM(E75:E77)</f>
        <v>17448</v>
      </c>
    </row>
    <row r="75" spans="1:5" s="374" customFormat="1" ht="12" customHeight="1" x14ac:dyDescent="0.2">
      <c r="A75" s="326" t="s">
        <v>377</v>
      </c>
      <c r="B75" s="567" t="s">
        <v>378</v>
      </c>
      <c r="C75" s="351">
        <v>18607</v>
      </c>
      <c r="D75" s="368"/>
      <c r="E75" s="351">
        <v>17448</v>
      </c>
    </row>
    <row r="76" spans="1:5" s="374" customFormat="1" ht="12" customHeight="1" x14ac:dyDescent="0.2">
      <c r="A76" s="326" t="s">
        <v>379</v>
      </c>
      <c r="B76" s="568" t="s">
        <v>380</v>
      </c>
      <c r="C76" s="351"/>
      <c r="D76" s="368"/>
      <c r="E76" s="351"/>
    </row>
    <row r="77" spans="1:5" s="374" customFormat="1" ht="12" customHeight="1" thickBot="1" x14ac:dyDescent="0.25">
      <c r="A77" s="326" t="s">
        <v>381</v>
      </c>
      <c r="B77" s="569" t="s">
        <v>382</v>
      </c>
      <c r="C77" s="351"/>
      <c r="D77" s="368"/>
      <c r="E77" s="351"/>
    </row>
    <row r="78" spans="1:5" s="374" customFormat="1" ht="12" customHeight="1" thickBot="1" x14ac:dyDescent="0.25">
      <c r="A78" s="386" t="s">
        <v>383</v>
      </c>
      <c r="B78" s="570" t="s">
        <v>384</v>
      </c>
      <c r="C78" s="347">
        <f>SUM(C79:C82)</f>
        <v>0</v>
      </c>
      <c r="D78" s="364">
        <f>SUM(D79:D82)</f>
        <v>0</v>
      </c>
      <c r="E78" s="347">
        <f>SUM(E79:E82)</f>
        <v>0</v>
      </c>
    </row>
    <row r="79" spans="1:5" s="374" customFormat="1" ht="12" customHeight="1" x14ac:dyDescent="0.2">
      <c r="A79" s="556" t="s">
        <v>385</v>
      </c>
      <c r="B79" s="567" t="s">
        <v>386</v>
      </c>
      <c r="C79" s="351"/>
      <c r="D79" s="368"/>
      <c r="E79" s="351"/>
    </row>
    <row r="80" spans="1:5" s="374" customFormat="1" ht="12" customHeight="1" x14ac:dyDescent="0.2">
      <c r="A80" s="557" t="s">
        <v>387</v>
      </c>
      <c r="B80" s="568" t="s">
        <v>388</v>
      </c>
      <c r="C80" s="351"/>
      <c r="D80" s="368"/>
      <c r="E80" s="351"/>
    </row>
    <row r="81" spans="1:5" s="374" customFormat="1" ht="12" customHeight="1" x14ac:dyDescent="0.2">
      <c r="A81" s="557" t="s">
        <v>389</v>
      </c>
      <c r="B81" s="568" t="s">
        <v>390</v>
      </c>
      <c r="C81" s="351"/>
      <c r="D81" s="368"/>
      <c r="E81" s="351"/>
    </row>
    <row r="82" spans="1:5" s="374" customFormat="1" ht="12" customHeight="1" thickBot="1" x14ac:dyDescent="0.25">
      <c r="A82" s="387" t="s">
        <v>391</v>
      </c>
      <c r="B82" s="569" t="s">
        <v>392</v>
      </c>
      <c r="C82" s="351"/>
      <c r="D82" s="368"/>
      <c r="E82" s="351"/>
    </row>
    <row r="83" spans="1:5" s="374" customFormat="1" ht="12" customHeight="1" thickBot="1" x14ac:dyDescent="0.25">
      <c r="A83" s="386" t="s">
        <v>393</v>
      </c>
      <c r="B83" s="570" t="s">
        <v>394</v>
      </c>
      <c r="C83" s="390"/>
      <c r="D83" s="389"/>
      <c r="E83" s="390"/>
    </row>
    <row r="84" spans="1:5" s="374" customFormat="1" ht="13.5" customHeight="1" thickBot="1" x14ac:dyDescent="0.25">
      <c r="A84" s="386" t="s">
        <v>395</v>
      </c>
      <c r="B84" s="310" t="s">
        <v>396</v>
      </c>
      <c r="C84" s="383">
        <f>+C62+C66+C71+C74+C78+C83</f>
        <v>220158</v>
      </c>
      <c r="D84" s="370">
        <f>+D62+D66+D71+D74+D78+D83</f>
        <v>765839</v>
      </c>
      <c r="E84" s="383">
        <f>+E62+E66+E71+E74+E78+E83</f>
        <v>783287</v>
      </c>
    </row>
    <row r="85" spans="1:5" s="374" customFormat="1" ht="12" customHeight="1" thickBot="1" x14ac:dyDescent="0.25">
      <c r="A85" s="388" t="s">
        <v>397</v>
      </c>
      <c r="B85" s="313" t="s">
        <v>398</v>
      </c>
      <c r="C85" s="383">
        <f>+C61+C84</f>
        <v>1869869</v>
      </c>
      <c r="D85" s="370">
        <f>+D61+D84</f>
        <v>2020114</v>
      </c>
      <c r="E85" s="383">
        <f>+E61+E84</f>
        <v>2065961</v>
      </c>
    </row>
    <row r="86" spans="1:5" ht="16.5" customHeight="1" x14ac:dyDescent="0.25">
      <c r="A86" s="980" t="s">
        <v>35</v>
      </c>
      <c r="B86" s="980"/>
      <c r="C86" s="980"/>
      <c r="D86" s="980"/>
      <c r="E86" s="980"/>
    </row>
    <row r="87" spans="1:5" s="380" customFormat="1" ht="16.5" customHeight="1" thickBot="1" x14ac:dyDescent="0.3">
      <c r="A87" s="46" t="s">
        <v>110</v>
      </c>
      <c r="B87" s="46"/>
      <c r="C87" s="46"/>
      <c r="D87" s="341"/>
      <c r="E87" s="341" t="s">
        <v>154</v>
      </c>
    </row>
    <row r="88" spans="1:5" s="380" customFormat="1" ht="16.5" customHeight="1" x14ac:dyDescent="0.25">
      <c r="A88" s="981" t="s">
        <v>58</v>
      </c>
      <c r="B88" s="983" t="s">
        <v>175</v>
      </c>
      <c r="C88" s="1075" t="str">
        <f>+C3</f>
        <v>2017. évi tény</v>
      </c>
      <c r="D88" s="985" t="str">
        <f>+D3</f>
        <v>2018. évi</v>
      </c>
      <c r="E88" s="986"/>
    </row>
    <row r="89" spans="1:5" ht="38.1" customHeight="1" thickBot="1" x14ac:dyDescent="0.3">
      <c r="A89" s="982"/>
      <c r="B89" s="984"/>
      <c r="C89" s="1076"/>
      <c r="D89" s="47" t="s">
        <v>181</v>
      </c>
      <c r="E89" s="48" t="s">
        <v>182</v>
      </c>
    </row>
    <row r="90" spans="1:5" s="373" customFormat="1" ht="12" customHeight="1" thickBot="1" x14ac:dyDescent="0.25">
      <c r="A90" s="337" t="s">
        <v>399</v>
      </c>
      <c r="B90" s="338" t="s">
        <v>400</v>
      </c>
      <c r="C90" s="338" t="s">
        <v>401</v>
      </c>
      <c r="D90" s="338" t="s">
        <v>403</v>
      </c>
      <c r="E90" s="384" t="s">
        <v>480</v>
      </c>
    </row>
    <row r="91" spans="1:5" ht="12" customHeight="1" thickBot="1" x14ac:dyDescent="0.3">
      <c r="A91" s="334" t="s">
        <v>6</v>
      </c>
      <c r="B91" s="336" t="s">
        <v>560</v>
      </c>
      <c r="C91" s="318">
        <f>+C92+C93+C94+C95+C96</f>
        <v>1007871</v>
      </c>
      <c r="D91" s="363">
        <f>+D92+D93+D94+D95+D96</f>
        <v>614861</v>
      </c>
      <c r="E91" s="318">
        <f>+E92+E93+E94+E95+E96</f>
        <v>463690</v>
      </c>
    </row>
    <row r="92" spans="1:5" ht="12" customHeight="1" x14ac:dyDescent="0.25">
      <c r="A92" s="329" t="s">
        <v>70</v>
      </c>
      <c r="B92" s="571" t="s">
        <v>36</v>
      </c>
      <c r="C92" s="317">
        <v>520831</v>
      </c>
      <c r="D92" s="92">
        <v>233606</v>
      </c>
      <c r="E92" s="317">
        <v>195814</v>
      </c>
    </row>
    <row r="93" spans="1:5" ht="12" customHeight="1" x14ac:dyDescent="0.25">
      <c r="A93" s="326" t="s">
        <v>71</v>
      </c>
      <c r="B93" s="572" t="s">
        <v>131</v>
      </c>
      <c r="C93" s="348">
        <v>93648</v>
      </c>
      <c r="D93" s="365">
        <v>31248</v>
      </c>
      <c r="E93" s="348">
        <v>24945</v>
      </c>
    </row>
    <row r="94" spans="1:5" ht="12" customHeight="1" x14ac:dyDescent="0.25">
      <c r="A94" s="326" t="s">
        <v>72</v>
      </c>
      <c r="B94" s="572" t="s">
        <v>98</v>
      </c>
      <c r="C94" s="350">
        <v>351274</v>
      </c>
      <c r="D94" s="367">
        <v>301097</v>
      </c>
      <c r="E94" s="350">
        <v>199943</v>
      </c>
    </row>
    <row r="95" spans="1:5" ht="12" customHeight="1" x14ac:dyDescent="0.25">
      <c r="A95" s="326" t="s">
        <v>73</v>
      </c>
      <c r="B95" s="573" t="s">
        <v>132</v>
      </c>
      <c r="C95" s="350">
        <v>15812</v>
      </c>
      <c r="D95" s="367">
        <v>21950</v>
      </c>
      <c r="E95" s="350">
        <v>16537</v>
      </c>
    </row>
    <row r="96" spans="1:5" ht="12" customHeight="1" x14ac:dyDescent="0.25">
      <c r="A96" s="326" t="s">
        <v>82</v>
      </c>
      <c r="B96" s="574" t="s">
        <v>133</v>
      </c>
      <c r="C96" s="350">
        <v>26306</v>
      </c>
      <c r="D96" s="367">
        <v>26960</v>
      </c>
      <c r="E96" s="350">
        <v>26451</v>
      </c>
    </row>
    <row r="97" spans="1:5" ht="12" customHeight="1" x14ac:dyDescent="0.25">
      <c r="A97" s="326" t="s">
        <v>74</v>
      </c>
      <c r="B97" s="572" t="s">
        <v>406</v>
      </c>
      <c r="C97" s="350"/>
      <c r="D97" s="367">
        <v>130</v>
      </c>
      <c r="E97" s="350">
        <v>130</v>
      </c>
    </row>
    <row r="98" spans="1:5" ht="12" customHeight="1" x14ac:dyDescent="0.25">
      <c r="A98" s="326" t="s">
        <v>75</v>
      </c>
      <c r="B98" s="575" t="s">
        <v>407</v>
      </c>
      <c r="C98" s="350"/>
      <c r="D98" s="367"/>
      <c r="E98" s="350"/>
    </row>
    <row r="99" spans="1:5" ht="12" customHeight="1" x14ac:dyDescent="0.25">
      <c r="A99" s="326" t="s">
        <v>83</v>
      </c>
      <c r="B99" s="572" t="s">
        <v>408</v>
      </c>
      <c r="C99" s="350"/>
      <c r="D99" s="367"/>
      <c r="E99" s="350"/>
    </row>
    <row r="100" spans="1:5" ht="12" customHeight="1" x14ac:dyDescent="0.25">
      <c r="A100" s="326" t="s">
        <v>84</v>
      </c>
      <c r="B100" s="572" t="s">
        <v>409</v>
      </c>
      <c r="C100" s="350"/>
      <c r="D100" s="367"/>
      <c r="E100" s="350"/>
    </row>
    <row r="101" spans="1:5" ht="12" customHeight="1" x14ac:dyDescent="0.25">
      <c r="A101" s="326" t="s">
        <v>85</v>
      </c>
      <c r="B101" s="575" t="s">
        <v>410</v>
      </c>
      <c r="C101" s="350"/>
      <c r="D101" s="367">
        <v>1600</v>
      </c>
      <c r="E101" s="350">
        <v>1382</v>
      </c>
    </row>
    <row r="102" spans="1:5" ht="12" customHeight="1" x14ac:dyDescent="0.25">
      <c r="A102" s="326" t="s">
        <v>86</v>
      </c>
      <c r="B102" s="575" t="s">
        <v>411</v>
      </c>
      <c r="C102" s="350"/>
      <c r="D102" s="367"/>
      <c r="E102" s="350"/>
    </row>
    <row r="103" spans="1:5" ht="12" customHeight="1" x14ac:dyDescent="0.25">
      <c r="A103" s="326" t="s">
        <v>88</v>
      </c>
      <c r="B103" s="572" t="s">
        <v>412</v>
      </c>
      <c r="C103" s="350"/>
      <c r="D103" s="367"/>
      <c r="E103" s="350"/>
    </row>
    <row r="104" spans="1:5" ht="12" customHeight="1" x14ac:dyDescent="0.25">
      <c r="A104" s="325" t="s">
        <v>134</v>
      </c>
      <c r="B104" s="576" t="s">
        <v>413</v>
      </c>
      <c r="C104" s="350"/>
      <c r="D104" s="367"/>
      <c r="E104" s="350"/>
    </row>
    <row r="105" spans="1:5" ht="12" customHeight="1" x14ac:dyDescent="0.25">
      <c r="A105" s="326" t="s">
        <v>414</v>
      </c>
      <c r="B105" s="576" t="s">
        <v>415</v>
      </c>
      <c r="C105" s="350"/>
      <c r="D105" s="367"/>
      <c r="E105" s="350"/>
    </row>
    <row r="106" spans="1:5" ht="12" customHeight="1" thickBot="1" x14ac:dyDescent="0.3">
      <c r="A106" s="330" t="s">
        <v>416</v>
      </c>
      <c r="B106" s="577" t="s">
        <v>417</v>
      </c>
      <c r="C106" s="311"/>
      <c r="D106" s="93">
        <v>25230</v>
      </c>
      <c r="E106" s="311">
        <v>24940</v>
      </c>
    </row>
    <row r="107" spans="1:5" ht="12" customHeight="1" thickBot="1" x14ac:dyDescent="0.3">
      <c r="A107" s="332" t="s">
        <v>7</v>
      </c>
      <c r="B107" s="335" t="s">
        <v>561</v>
      </c>
      <c r="C107" s="347">
        <f>+C108+C110+C112</f>
        <v>86734</v>
      </c>
      <c r="D107" s="364">
        <f>+D108+D110+D112</f>
        <v>787408</v>
      </c>
      <c r="E107" s="347">
        <f>+E108+E110+E112</f>
        <v>202180</v>
      </c>
    </row>
    <row r="108" spans="1:5" ht="12" customHeight="1" x14ac:dyDescent="0.25">
      <c r="A108" s="327" t="s">
        <v>76</v>
      </c>
      <c r="B108" s="572" t="s">
        <v>153</v>
      </c>
      <c r="C108" s="349">
        <v>70322</v>
      </c>
      <c r="D108" s="366">
        <v>768553</v>
      </c>
      <c r="E108" s="349">
        <v>184031</v>
      </c>
    </row>
    <row r="109" spans="1:5" ht="12" customHeight="1" x14ac:dyDescent="0.25">
      <c r="A109" s="327" t="s">
        <v>77</v>
      </c>
      <c r="B109" s="576" t="s">
        <v>419</v>
      </c>
      <c r="C109" s="349"/>
      <c r="D109" s="366"/>
      <c r="E109" s="349"/>
    </row>
    <row r="110" spans="1:5" x14ac:dyDescent="0.25">
      <c r="A110" s="327" t="s">
        <v>78</v>
      </c>
      <c r="B110" s="576" t="s">
        <v>135</v>
      </c>
      <c r="C110" s="348">
        <v>16412</v>
      </c>
      <c r="D110" s="365">
        <v>14786</v>
      </c>
      <c r="E110" s="348">
        <v>14080</v>
      </c>
    </row>
    <row r="111" spans="1:5" ht="12" customHeight="1" x14ac:dyDescent="0.25">
      <c r="A111" s="327" t="s">
        <v>79</v>
      </c>
      <c r="B111" s="576" t="s">
        <v>420</v>
      </c>
      <c r="C111" s="348"/>
      <c r="D111" s="365"/>
      <c r="E111" s="348"/>
    </row>
    <row r="112" spans="1:5" ht="12" customHeight="1" x14ac:dyDescent="0.25">
      <c r="A112" s="327" t="s">
        <v>80</v>
      </c>
      <c r="B112" s="569" t="s">
        <v>156</v>
      </c>
      <c r="C112" s="348"/>
      <c r="D112" s="365">
        <v>4069</v>
      </c>
      <c r="E112" s="348">
        <v>4069</v>
      </c>
    </row>
    <row r="113" spans="1:5" x14ac:dyDescent="0.25">
      <c r="A113" s="327" t="s">
        <v>87</v>
      </c>
      <c r="B113" s="568" t="s">
        <v>421</v>
      </c>
      <c r="C113" s="348"/>
      <c r="D113" s="365"/>
      <c r="E113" s="348"/>
    </row>
    <row r="114" spans="1:5" x14ac:dyDescent="0.25">
      <c r="A114" s="327" t="s">
        <v>89</v>
      </c>
      <c r="B114" s="578" t="s">
        <v>422</v>
      </c>
      <c r="C114" s="348"/>
      <c r="D114" s="365"/>
      <c r="E114" s="348"/>
    </row>
    <row r="115" spans="1:5" ht="12" customHeight="1" x14ac:dyDescent="0.25">
      <c r="A115" s="327" t="s">
        <v>136</v>
      </c>
      <c r="B115" s="572" t="s">
        <v>409</v>
      </c>
      <c r="C115" s="348"/>
      <c r="D115" s="365"/>
      <c r="E115" s="348"/>
    </row>
    <row r="116" spans="1:5" ht="12" customHeight="1" x14ac:dyDescent="0.25">
      <c r="A116" s="327" t="s">
        <v>137</v>
      </c>
      <c r="B116" s="572" t="s">
        <v>423</v>
      </c>
      <c r="C116" s="348"/>
      <c r="D116" s="365"/>
      <c r="E116" s="348"/>
    </row>
    <row r="117" spans="1:5" ht="12" customHeight="1" x14ac:dyDescent="0.25">
      <c r="A117" s="327" t="s">
        <v>138</v>
      </c>
      <c r="B117" s="572" t="s">
        <v>424</v>
      </c>
      <c r="C117" s="348"/>
      <c r="D117" s="365"/>
      <c r="E117" s="348"/>
    </row>
    <row r="118" spans="1:5" s="391" customFormat="1" ht="12" customHeight="1" x14ac:dyDescent="0.2">
      <c r="A118" s="327" t="s">
        <v>425</v>
      </c>
      <c r="B118" s="572" t="s">
        <v>412</v>
      </c>
      <c r="C118" s="348"/>
      <c r="D118" s="365"/>
      <c r="E118" s="348"/>
    </row>
    <row r="119" spans="1:5" ht="12" customHeight="1" x14ac:dyDescent="0.25">
      <c r="A119" s="327" t="s">
        <v>426</v>
      </c>
      <c r="B119" s="572" t="s">
        <v>427</v>
      </c>
      <c r="C119" s="348"/>
      <c r="D119" s="365"/>
      <c r="E119" s="348"/>
    </row>
    <row r="120" spans="1:5" ht="12" customHeight="1" thickBot="1" x14ac:dyDescent="0.3">
      <c r="A120" s="325" t="s">
        <v>428</v>
      </c>
      <c r="B120" s="572" t="s">
        <v>429</v>
      </c>
      <c r="C120" s="350"/>
      <c r="D120" s="367">
        <v>4069</v>
      </c>
      <c r="E120" s="350">
        <v>4069</v>
      </c>
    </row>
    <row r="121" spans="1:5" ht="12" customHeight="1" thickBot="1" x14ac:dyDescent="0.3">
      <c r="A121" s="332" t="s">
        <v>8</v>
      </c>
      <c r="B121" s="550" t="s">
        <v>430</v>
      </c>
      <c r="C121" s="347">
        <f>+C122+C123</f>
        <v>0</v>
      </c>
      <c r="D121" s="364">
        <f>+D122+D123</f>
        <v>90907</v>
      </c>
      <c r="E121" s="347">
        <f>+E122+E123</f>
        <v>0</v>
      </c>
    </row>
    <row r="122" spans="1:5" ht="12" customHeight="1" x14ac:dyDescent="0.25">
      <c r="A122" s="327" t="s">
        <v>59</v>
      </c>
      <c r="B122" s="578" t="s">
        <v>44</v>
      </c>
      <c r="C122" s="349"/>
      <c r="D122" s="366"/>
      <c r="E122" s="349"/>
    </row>
    <row r="123" spans="1:5" ht="12" customHeight="1" thickBot="1" x14ac:dyDescent="0.3">
      <c r="A123" s="328" t="s">
        <v>60</v>
      </c>
      <c r="B123" s="576" t="s">
        <v>45</v>
      </c>
      <c r="C123" s="350"/>
      <c r="D123" s="367">
        <v>90907</v>
      </c>
      <c r="E123" s="350"/>
    </row>
    <row r="124" spans="1:5" ht="12" customHeight="1" thickBot="1" x14ac:dyDescent="0.3">
      <c r="A124" s="332" t="s">
        <v>9</v>
      </c>
      <c r="B124" s="550" t="s">
        <v>431</v>
      </c>
      <c r="C124" s="347">
        <f>+C91+C107+C121</f>
        <v>1094605</v>
      </c>
      <c r="D124" s="364">
        <f>+D91+D107+D121</f>
        <v>1493176</v>
      </c>
      <c r="E124" s="347">
        <f>+E91+E107+E121</f>
        <v>665870</v>
      </c>
    </row>
    <row r="125" spans="1:5" ht="12" customHeight="1" thickBot="1" x14ac:dyDescent="0.3">
      <c r="A125" s="332" t="s">
        <v>10</v>
      </c>
      <c r="B125" s="550" t="s">
        <v>432</v>
      </c>
      <c r="C125" s="347">
        <f>+C126+C127+C128</f>
        <v>3532</v>
      </c>
      <c r="D125" s="364">
        <f>+D126+D127+D128</f>
        <v>4272</v>
      </c>
      <c r="E125" s="347">
        <f>+E126+E127+E128</f>
        <v>3837</v>
      </c>
    </row>
    <row r="126" spans="1:5" ht="12" customHeight="1" x14ac:dyDescent="0.25">
      <c r="A126" s="327" t="s">
        <v>63</v>
      </c>
      <c r="B126" s="578" t="s">
        <v>562</v>
      </c>
      <c r="C126" s="348">
        <v>3532</v>
      </c>
      <c r="D126" s="365">
        <v>4272</v>
      </c>
      <c r="E126" s="348">
        <v>3837</v>
      </c>
    </row>
    <row r="127" spans="1:5" ht="12" customHeight="1" x14ac:dyDescent="0.25">
      <c r="A127" s="327" t="s">
        <v>64</v>
      </c>
      <c r="B127" s="578" t="s">
        <v>563</v>
      </c>
      <c r="C127" s="348"/>
      <c r="D127" s="365"/>
      <c r="E127" s="348"/>
    </row>
    <row r="128" spans="1:5" ht="12" customHeight="1" thickBot="1" x14ac:dyDescent="0.3">
      <c r="A128" s="325" t="s">
        <v>65</v>
      </c>
      <c r="B128" s="579" t="s">
        <v>564</v>
      </c>
      <c r="C128" s="348"/>
      <c r="D128" s="365"/>
      <c r="E128" s="348"/>
    </row>
    <row r="129" spans="1:9" ht="12" customHeight="1" thickBot="1" x14ac:dyDescent="0.3">
      <c r="A129" s="332" t="s">
        <v>11</v>
      </c>
      <c r="B129" s="550" t="s">
        <v>436</v>
      </c>
      <c r="C129" s="347">
        <f>+C130+C131+C132+C133</f>
        <v>0</v>
      </c>
      <c r="D129" s="364">
        <f>+D130+D131+D132+D133</f>
        <v>0</v>
      </c>
      <c r="E129" s="347">
        <f>+E130+E131+E132+E133</f>
        <v>0</v>
      </c>
    </row>
    <row r="130" spans="1:9" ht="12" customHeight="1" x14ac:dyDescent="0.25">
      <c r="A130" s="327" t="s">
        <v>66</v>
      </c>
      <c r="B130" s="578" t="s">
        <v>565</v>
      </c>
      <c r="C130" s="348"/>
      <c r="D130" s="365"/>
      <c r="E130" s="348"/>
    </row>
    <row r="131" spans="1:9" ht="12" customHeight="1" x14ac:dyDescent="0.25">
      <c r="A131" s="327" t="s">
        <v>67</v>
      </c>
      <c r="B131" s="578" t="s">
        <v>566</v>
      </c>
      <c r="C131" s="348"/>
      <c r="D131" s="365"/>
      <c r="E131" s="348"/>
    </row>
    <row r="132" spans="1:9" ht="12" customHeight="1" x14ac:dyDescent="0.25">
      <c r="A132" s="327" t="s">
        <v>333</v>
      </c>
      <c r="B132" s="578" t="s">
        <v>567</v>
      </c>
      <c r="C132" s="348"/>
      <c r="D132" s="365"/>
      <c r="E132" s="348"/>
    </row>
    <row r="133" spans="1:9" ht="12" customHeight="1" thickBot="1" x14ac:dyDescent="0.3">
      <c r="A133" s="325" t="s">
        <v>335</v>
      </c>
      <c r="B133" s="579" t="s">
        <v>568</v>
      </c>
      <c r="C133" s="348"/>
      <c r="D133" s="365"/>
      <c r="E133" s="348"/>
    </row>
    <row r="134" spans="1:9" ht="12" customHeight="1" thickBot="1" x14ac:dyDescent="0.3">
      <c r="A134" s="332" t="s">
        <v>12</v>
      </c>
      <c r="B134" s="550" t="s">
        <v>441</v>
      </c>
      <c r="C134" s="383">
        <f>+C135+C136+C137+C138</f>
        <v>19096</v>
      </c>
      <c r="D134" s="370">
        <f>+D135+D136+D137+D138</f>
        <v>19640</v>
      </c>
      <c r="E134" s="383">
        <f>+E135+E136+E137+E138</f>
        <v>19640</v>
      </c>
    </row>
    <row r="135" spans="1:9" ht="12" customHeight="1" x14ac:dyDescent="0.25">
      <c r="A135" s="327" t="s">
        <v>68</v>
      </c>
      <c r="B135" s="578" t="s">
        <v>442</v>
      </c>
      <c r="C135" s="348"/>
      <c r="D135" s="365"/>
      <c r="E135" s="348"/>
    </row>
    <row r="136" spans="1:9" ht="12" customHeight="1" x14ac:dyDescent="0.25">
      <c r="A136" s="327" t="s">
        <v>69</v>
      </c>
      <c r="B136" s="578" t="s">
        <v>443</v>
      </c>
      <c r="C136" s="348">
        <v>18143</v>
      </c>
      <c r="D136" s="365">
        <v>18607</v>
      </c>
      <c r="E136" s="348">
        <v>18607</v>
      </c>
    </row>
    <row r="137" spans="1:9" ht="12" customHeight="1" x14ac:dyDescent="0.25">
      <c r="A137" s="327" t="s">
        <v>342</v>
      </c>
      <c r="B137" s="578" t="s">
        <v>569</v>
      </c>
      <c r="C137" s="348"/>
      <c r="D137" s="365"/>
      <c r="E137" s="348"/>
    </row>
    <row r="138" spans="1:9" ht="12" customHeight="1" thickBot="1" x14ac:dyDescent="0.3">
      <c r="A138" s="325" t="s">
        <v>344</v>
      </c>
      <c r="B138" s="579" t="s">
        <v>487</v>
      </c>
      <c r="C138" s="348">
        <v>953</v>
      </c>
      <c r="D138" s="365">
        <v>1033</v>
      </c>
      <c r="E138" s="348">
        <v>1033</v>
      </c>
    </row>
    <row r="139" spans="1:9" ht="15" customHeight="1" thickBot="1" x14ac:dyDescent="0.3">
      <c r="A139" s="332" t="s">
        <v>13</v>
      </c>
      <c r="B139" s="550" t="s">
        <v>536</v>
      </c>
      <c r="C139" s="316">
        <f>+C140+C141+C142+C143</f>
        <v>0</v>
      </c>
      <c r="D139" s="94">
        <f>+D140+D141+D142+D143</f>
        <v>0</v>
      </c>
      <c r="E139" s="316">
        <f>+E140+E141+E142+E143</f>
        <v>0</v>
      </c>
      <c r="F139" s="381"/>
      <c r="G139" s="382"/>
      <c r="H139" s="382"/>
      <c r="I139" s="382"/>
    </row>
    <row r="140" spans="1:9" s="374" customFormat="1" ht="12.95" customHeight="1" x14ac:dyDescent="0.2">
      <c r="A140" s="327" t="s">
        <v>129</v>
      </c>
      <c r="B140" s="578" t="s">
        <v>447</v>
      </c>
      <c r="C140" s="348"/>
      <c r="D140" s="365"/>
      <c r="E140" s="348"/>
    </row>
    <row r="141" spans="1:9" ht="13.5" customHeight="1" x14ac:dyDescent="0.25">
      <c r="A141" s="327" t="s">
        <v>130</v>
      </c>
      <c r="B141" s="578" t="s">
        <v>448</v>
      </c>
      <c r="C141" s="348"/>
      <c r="D141" s="365"/>
      <c r="E141" s="348"/>
    </row>
    <row r="142" spans="1:9" ht="13.5" customHeight="1" x14ac:dyDescent="0.25">
      <c r="A142" s="327" t="s">
        <v>155</v>
      </c>
      <c r="B142" s="578" t="s">
        <v>449</v>
      </c>
      <c r="C142" s="348"/>
      <c r="D142" s="365"/>
      <c r="E142" s="348"/>
    </row>
    <row r="143" spans="1:9" ht="13.5" customHeight="1" thickBot="1" x14ac:dyDescent="0.3">
      <c r="A143" s="327" t="s">
        <v>350</v>
      </c>
      <c r="B143" s="578" t="s">
        <v>450</v>
      </c>
      <c r="C143" s="348"/>
      <c r="D143" s="365"/>
      <c r="E143" s="348"/>
    </row>
    <row r="144" spans="1:9" ht="12.75" customHeight="1" thickBot="1" x14ac:dyDescent="0.3">
      <c r="A144" s="332" t="s">
        <v>14</v>
      </c>
      <c r="B144" s="550" t="s">
        <v>451</v>
      </c>
      <c r="C144" s="315">
        <f>+C125+C129+C134+C139</f>
        <v>22628</v>
      </c>
      <c r="D144" s="314">
        <f>+D125+D129+D134+D139</f>
        <v>23912</v>
      </c>
      <c r="E144" s="315">
        <f>+E125+E129+E134+E139</f>
        <v>23477</v>
      </c>
    </row>
    <row r="145" spans="1:5" ht="13.5" customHeight="1" thickBot="1" x14ac:dyDescent="0.3">
      <c r="A145" s="357" t="s">
        <v>15</v>
      </c>
      <c r="B145" s="580" t="s">
        <v>452</v>
      </c>
      <c r="C145" s="315">
        <f>+C124+C144</f>
        <v>1117233</v>
      </c>
      <c r="D145" s="314">
        <f>+D124+D144</f>
        <v>1517088</v>
      </c>
      <c r="E145" s="315">
        <f>+E124+E144</f>
        <v>689347</v>
      </c>
    </row>
    <row r="146" spans="1:5" ht="13.5" customHeight="1" x14ac:dyDescent="0.25"/>
    <row r="147" spans="1:5" ht="13.5" customHeight="1" x14ac:dyDescent="0.25"/>
    <row r="148" spans="1:5" ht="7.5" customHeight="1" x14ac:dyDescent="0.25"/>
    <row r="150" spans="1:5" ht="12.75" customHeight="1" x14ac:dyDescent="0.25"/>
    <row r="151" spans="1:5" ht="12.75" customHeight="1" x14ac:dyDescent="0.25"/>
    <row r="152" spans="1:5" ht="12.75" customHeight="1" x14ac:dyDescent="0.25"/>
    <row r="153" spans="1:5" ht="12.75" customHeight="1" x14ac:dyDescent="0.25"/>
    <row r="154" spans="1:5" ht="12.75" customHeight="1" x14ac:dyDescent="0.25"/>
    <row r="155" spans="1:5" ht="12.75" customHeight="1" x14ac:dyDescent="0.25"/>
    <row r="156" spans="1:5" ht="12.75" customHeight="1" x14ac:dyDescent="0.25"/>
    <row r="157" spans="1:5" ht="12.75" customHeight="1" x14ac:dyDescent="0.25"/>
  </sheetData>
  <mergeCells count="10">
    <mergeCell ref="A1:E1"/>
    <mergeCell ref="A3:A4"/>
    <mergeCell ref="B3:B4"/>
    <mergeCell ref="D3:E3"/>
    <mergeCell ref="C3:C4"/>
    <mergeCell ref="A86:E86"/>
    <mergeCell ref="A88:A89"/>
    <mergeCell ref="B88:B89"/>
    <mergeCell ref="D88:E88"/>
    <mergeCell ref="C88:C89"/>
  </mergeCells>
  <phoneticPr fontId="27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2018. ÉVI ZÁRSZÁMADÁSÁNAK PÉNZÜGYI MÉRLEGE&amp;10
&amp;R&amp;"Times New Roman CE,Félkövér"&amp;11 1. tájékoztató tábla a .../2019. (V. .....) önkormányzati rendelethez</oddHeader>
  </headerFooter>
  <rowBreaks count="1" manualBreakCount="1">
    <brk id="85" max="5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N30"/>
  <sheetViews>
    <sheetView view="pageBreakPreview" topLeftCell="B1" zoomScale="60" zoomScaleNormal="100" workbookViewId="0">
      <selection activeCell="J12" sqref="J12"/>
    </sheetView>
  </sheetViews>
  <sheetFormatPr defaultColWidth="9.33203125" defaultRowHeight="12.75" x14ac:dyDescent="0.2"/>
  <cols>
    <col min="1" max="1" width="9.33203125" style="4"/>
    <col min="2" max="2" width="6.83203125" style="5" customWidth="1"/>
    <col min="3" max="3" width="32.33203125" style="4" customWidth="1"/>
    <col min="4" max="5" width="17" style="4" customWidth="1"/>
    <col min="6" max="7" width="13.33203125" style="4" customWidth="1"/>
    <col min="8" max="12" width="12.83203125" style="4" customWidth="1"/>
    <col min="13" max="13" width="13.83203125" style="4" customWidth="1"/>
    <col min="14" max="14" width="4" style="4" customWidth="1"/>
    <col min="15" max="16384" width="9.33203125" style="4"/>
  </cols>
  <sheetData>
    <row r="1" spans="2:14" ht="14.25" thickBot="1" x14ac:dyDescent="0.25">
      <c r="B1" s="112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4" t="s">
        <v>50</v>
      </c>
      <c r="N1" s="996" t="str">
        <f>+CONCATENATE("2. tájékoztató tábla a 15/",LEFT(ÖSSZEFÜGGÉSEK!A4,4)+1,". (V. 30.) önkormányzati rendelethez")</f>
        <v>2. tájékoztató tábla a 15/2019. (V. 30.) önkormányzati rendelethez</v>
      </c>
    </row>
    <row r="2" spans="2:14" s="118" customFormat="1" ht="26.25" customHeight="1" x14ac:dyDescent="0.2">
      <c r="B2" s="1077" t="s">
        <v>58</v>
      </c>
      <c r="C2" s="1079" t="s">
        <v>186</v>
      </c>
      <c r="D2" s="1079" t="s">
        <v>187</v>
      </c>
      <c r="E2" s="1079" t="s">
        <v>838</v>
      </c>
      <c r="F2" s="1079" t="s">
        <v>188</v>
      </c>
      <c r="G2" s="1079" t="s">
        <v>845</v>
      </c>
      <c r="H2" s="1079" t="str">
        <f>+CONCATENATE(LEFT(ÖSSZEFÜGGÉSEK!A4,4),". évi teljesítés")</f>
        <v>2018. évi teljesítés</v>
      </c>
      <c r="I2" s="115" t="s">
        <v>189</v>
      </c>
      <c r="J2" s="116"/>
      <c r="K2" s="116"/>
      <c r="L2" s="117"/>
      <c r="M2" s="1082" t="s">
        <v>190</v>
      </c>
      <c r="N2" s="996"/>
    </row>
    <row r="3" spans="2:14" s="122" customFormat="1" ht="32.25" customHeight="1" thickBot="1" x14ac:dyDescent="0.25">
      <c r="B3" s="1078"/>
      <c r="C3" s="1080"/>
      <c r="D3" s="1080"/>
      <c r="E3" s="1081"/>
      <c r="F3" s="1081"/>
      <c r="G3" s="1081"/>
      <c r="H3" s="1081"/>
      <c r="I3" s="119" t="str">
        <f>+CONCATENATE(LEFT(ÖSSZEFÜGGÉSEK!A4,4)+1,".")</f>
        <v>2019.</v>
      </c>
      <c r="J3" s="120" t="str">
        <f>+CONCATENATE(LEFT(ÖSSZEFÜGGÉSEK!A4,4)+2,".")</f>
        <v>2020.</v>
      </c>
      <c r="K3" s="120" t="str">
        <f>+CONCATENATE(LEFT(ÖSSZEFÜGGÉSEK!A4,4)+3,".")</f>
        <v>2021.</v>
      </c>
      <c r="L3" s="121" t="str">
        <f>+CONCATENATE(LEFT(ÖSSZEFÜGGÉSEK!A4,4)+3,". után")</f>
        <v>2021. után</v>
      </c>
      <c r="M3" s="1083"/>
      <c r="N3" s="996"/>
    </row>
    <row r="4" spans="2:14" s="124" customFormat="1" ht="14.1" customHeight="1" thickBot="1" x14ac:dyDescent="0.25">
      <c r="B4" s="553" t="s">
        <v>399</v>
      </c>
      <c r="C4" s="123" t="s">
        <v>570</v>
      </c>
      <c r="D4" s="554" t="s">
        <v>401</v>
      </c>
      <c r="E4" s="554" t="s">
        <v>402</v>
      </c>
      <c r="F4" s="554" t="s">
        <v>403</v>
      </c>
      <c r="G4" s="554" t="s">
        <v>480</v>
      </c>
      <c r="H4" s="554" t="s">
        <v>481</v>
      </c>
      <c r="I4" s="554" t="s">
        <v>482</v>
      </c>
      <c r="J4" s="554" t="s">
        <v>483</v>
      </c>
      <c r="K4" s="554" t="s">
        <v>527</v>
      </c>
      <c r="L4" s="554" t="s">
        <v>528</v>
      </c>
      <c r="M4" s="555" t="s">
        <v>839</v>
      </c>
      <c r="N4" s="996"/>
    </row>
    <row r="5" spans="2:14" ht="25.5" customHeight="1" x14ac:dyDescent="0.2">
      <c r="B5" s="125" t="s">
        <v>6</v>
      </c>
      <c r="C5" s="126" t="s">
        <v>191</v>
      </c>
      <c r="D5" s="127"/>
      <c r="E5" s="127"/>
      <c r="F5" s="128">
        <f t="shared" ref="F5:L5" si="0">SUM(F6:F7)</f>
        <v>0</v>
      </c>
      <c r="G5" s="128"/>
      <c r="H5" s="128">
        <f t="shared" si="0"/>
        <v>0</v>
      </c>
      <c r="I5" s="128">
        <f t="shared" si="0"/>
        <v>0</v>
      </c>
      <c r="J5" s="128">
        <f t="shared" si="0"/>
        <v>0</v>
      </c>
      <c r="K5" s="128">
        <f t="shared" si="0"/>
        <v>0</v>
      </c>
      <c r="L5" s="129">
        <f t="shared" si="0"/>
        <v>0</v>
      </c>
      <c r="M5" s="130">
        <f t="shared" ref="M5:M29" si="1">SUM(I5:L5)</f>
        <v>0</v>
      </c>
      <c r="N5" s="996"/>
    </row>
    <row r="6" spans="2:14" ht="14.25" customHeight="1" x14ac:dyDescent="0.2">
      <c r="B6" s="131" t="s">
        <v>7</v>
      </c>
      <c r="C6" s="132" t="s">
        <v>192</v>
      </c>
      <c r="D6" s="133"/>
      <c r="E6" s="133"/>
      <c r="F6" s="2"/>
      <c r="G6" s="2"/>
      <c r="H6" s="2"/>
      <c r="I6" s="2"/>
      <c r="J6" s="2"/>
      <c r="K6" s="2"/>
      <c r="L6" s="50"/>
      <c r="M6" s="134">
        <f t="shared" si="1"/>
        <v>0</v>
      </c>
      <c r="N6" s="996"/>
    </row>
    <row r="7" spans="2:14" ht="11.25" customHeight="1" thickBot="1" x14ac:dyDescent="0.25">
      <c r="B7" s="131" t="s">
        <v>8</v>
      </c>
      <c r="C7" s="132" t="s">
        <v>192</v>
      </c>
      <c r="D7" s="133"/>
      <c r="E7" s="133"/>
      <c r="F7" s="2"/>
      <c r="G7" s="2"/>
      <c r="H7" s="2"/>
      <c r="I7" s="2"/>
      <c r="J7" s="2"/>
      <c r="K7" s="2"/>
      <c r="L7" s="50"/>
      <c r="M7" s="134">
        <f t="shared" si="1"/>
        <v>0</v>
      </c>
      <c r="N7" s="996"/>
    </row>
    <row r="8" spans="2:14" ht="36" customHeight="1" thickBot="1" x14ac:dyDescent="0.25">
      <c r="B8" s="672" t="s">
        <v>9</v>
      </c>
      <c r="C8" s="673" t="s">
        <v>742</v>
      </c>
      <c r="D8" s="674"/>
      <c r="E8" s="674"/>
      <c r="F8" s="968">
        <f>SUM(F9:F21)</f>
        <v>74194</v>
      </c>
      <c r="G8" s="968">
        <f>SUM(G9:G18)</f>
        <v>14308</v>
      </c>
      <c r="H8" s="967">
        <f>SUM(H9:H21)</f>
        <v>6949</v>
      </c>
      <c r="I8" s="676">
        <f>SUM(I9:I21)</f>
        <v>8397</v>
      </c>
      <c r="J8" s="676">
        <f>SUM(J9:J25)</f>
        <v>7550</v>
      </c>
      <c r="K8" s="676">
        <f>SUM(K9:K25)</f>
        <v>7456</v>
      </c>
      <c r="L8" s="677">
        <f>SUM(L9:L25)</f>
        <v>39663</v>
      </c>
      <c r="M8" s="675">
        <f>SUM(I8:L8)</f>
        <v>63066</v>
      </c>
      <c r="N8" s="996"/>
    </row>
    <row r="9" spans="2:14" ht="30" customHeight="1" x14ac:dyDescent="0.2">
      <c r="B9" s="945" t="s">
        <v>10</v>
      </c>
      <c r="C9" s="950" t="s">
        <v>729</v>
      </c>
      <c r="D9" s="955" t="s">
        <v>730</v>
      </c>
      <c r="E9" s="889" t="s">
        <v>731</v>
      </c>
      <c r="F9" s="892">
        <v>26192</v>
      </c>
      <c r="G9" s="956">
        <f>504+2016+500</f>
        <v>3020</v>
      </c>
      <c r="H9" s="678">
        <v>2016</v>
      </c>
      <c r="I9" s="678">
        <v>2016</v>
      </c>
      <c r="J9" s="678">
        <v>2016</v>
      </c>
      <c r="K9" s="678">
        <v>2016</v>
      </c>
      <c r="L9" s="679">
        <f>19140-2016-2016</f>
        <v>15108</v>
      </c>
      <c r="M9" s="680">
        <f>SUM(I9:L9)</f>
        <v>21156</v>
      </c>
      <c r="N9" s="996"/>
    </row>
    <row r="10" spans="2:14" ht="28.5" customHeight="1" x14ac:dyDescent="0.2">
      <c r="B10" s="946"/>
      <c r="C10" s="951" t="s">
        <v>732</v>
      </c>
      <c r="D10" s="957"/>
      <c r="E10" s="890"/>
      <c r="F10" s="893"/>
      <c r="G10" s="895">
        <f>2190+1042</f>
        <v>3232</v>
      </c>
      <c r="H10" s="2">
        <v>958</v>
      </c>
      <c r="I10" s="298">
        <v>874</v>
      </c>
      <c r="J10" s="298">
        <v>790</v>
      </c>
      <c r="K10" s="298"/>
      <c r="L10" s="300"/>
      <c r="M10" s="681">
        <f>SUM(I10:L10)</f>
        <v>1664</v>
      </c>
      <c r="N10" s="996"/>
    </row>
    <row r="11" spans="2:14" ht="25.5" customHeight="1" x14ac:dyDescent="0.2">
      <c r="B11" s="947" t="s">
        <v>11</v>
      </c>
      <c r="C11" s="951" t="s">
        <v>733</v>
      </c>
      <c r="D11" s="958" t="s">
        <v>730</v>
      </c>
      <c r="E11" s="891" t="s">
        <v>731</v>
      </c>
      <c r="F11" s="894">
        <v>6696</v>
      </c>
      <c r="G11" s="896">
        <f>129+516</f>
        <v>645</v>
      </c>
      <c r="H11" s="2">
        <v>516</v>
      </c>
      <c r="I11" s="2">
        <v>516</v>
      </c>
      <c r="J11" s="2">
        <v>516</v>
      </c>
      <c r="K11" s="2">
        <v>516</v>
      </c>
      <c r="L11" s="165">
        <f>5019-516-516</f>
        <v>3987</v>
      </c>
      <c r="M11" s="134">
        <f>SUM(I11:L11)</f>
        <v>5535</v>
      </c>
      <c r="N11" s="996"/>
    </row>
    <row r="12" spans="2:14" ht="22.5" customHeight="1" x14ac:dyDescent="0.2">
      <c r="B12" s="947"/>
      <c r="C12" s="951" t="s">
        <v>734</v>
      </c>
      <c r="D12" s="958"/>
      <c r="E12" s="891"/>
      <c r="F12" s="894"/>
      <c r="G12" s="896">
        <f>560+266</f>
        <v>826</v>
      </c>
      <c r="H12" s="2">
        <v>245</v>
      </c>
      <c r="I12" s="2">
        <v>223</v>
      </c>
      <c r="J12" s="2">
        <v>202</v>
      </c>
      <c r="K12" s="2"/>
      <c r="L12" s="165"/>
      <c r="M12" s="134">
        <f t="shared" ref="M12:M21" si="2">SUM(I12:L12)</f>
        <v>425</v>
      </c>
      <c r="N12" s="996"/>
    </row>
    <row r="13" spans="2:14" ht="18" customHeight="1" x14ac:dyDescent="0.2">
      <c r="B13" s="947" t="s">
        <v>12</v>
      </c>
      <c r="C13" s="951" t="s">
        <v>735</v>
      </c>
      <c r="D13" s="958" t="s">
        <v>736</v>
      </c>
      <c r="E13" s="891" t="s">
        <v>737</v>
      </c>
      <c r="F13" s="894">
        <v>9998</v>
      </c>
      <c r="G13" s="896">
        <f>1500+1000</f>
        <v>2500</v>
      </c>
      <c r="H13" s="2">
        <v>1000</v>
      </c>
      <c r="I13" s="2">
        <v>1000</v>
      </c>
      <c r="J13" s="2">
        <v>1000</v>
      </c>
      <c r="K13" s="2">
        <v>1000</v>
      </c>
      <c r="L13" s="165">
        <f>4498-1000</f>
        <v>3498</v>
      </c>
      <c r="M13" s="134">
        <f t="shared" si="2"/>
        <v>6498</v>
      </c>
      <c r="N13" s="996"/>
    </row>
    <row r="14" spans="2:14" ht="18" customHeight="1" x14ac:dyDescent="0.2">
      <c r="B14" s="947"/>
      <c r="C14" s="951" t="s">
        <v>738</v>
      </c>
      <c r="D14" s="958"/>
      <c r="E14" s="891"/>
      <c r="F14" s="894"/>
      <c r="G14" s="896">
        <f>711+303</f>
        <v>1014</v>
      </c>
      <c r="H14" s="2">
        <v>266</v>
      </c>
      <c r="I14" s="2">
        <v>228</v>
      </c>
      <c r="J14" s="2">
        <v>191</v>
      </c>
      <c r="K14" s="2">
        <v>0</v>
      </c>
      <c r="L14" s="165"/>
      <c r="M14" s="134">
        <f t="shared" si="2"/>
        <v>419</v>
      </c>
      <c r="N14" s="996"/>
    </row>
    <row r="15" spans="2:14" ht="29.25" customHeight="1" x14ac:dyDescent="0.2">
      <c r="B15" s="947" t="s">
        <v>13</v>
      </c>
      <c r="C15" s="951" t="s">
        <v>739</v>
      </c>
      <c r="D15" s="958" t="s">
        <v>736</v>
      </c>
      <c r="E15" s="891" t="s">
        <v>740</v>
      </c>
      <c r="F15" s="894">
        <v>4910</v>
      </c>
      <c r="G15" s="896">
        <f>1312+953</f>
        <v>2265</v>
      </c>
      <c r="H15" s="2">
        <v>1033</v>
      </c>
      <c r="I15" s="2">
        <v>1119</v>
      </c>
      <c r="J15" s="2">
        <v>493</v>
      </c>
      <c r="K15" s="2">
        <v>0</v>
      </c>
      <c r="L15" s="165"/>
      <c r="M15" s="134">
        <f t="shared" si="2"/>
        <v>1612</v>
      </c>
      <c r="N15" s="996"/>
    </row>
    <row r="16" spans="2:14" ht="30" customHeight="1" x14ac:dyDescent="0.2">
      <c r="B16" s="947"/>
      <c r="C16" s="951" t="s">
        <v>741</v>
      </c>
      <c r="D16" s="958"/>
      <c r="E16" s="891"/>
      <c r="F16" s="894"/>
      <c r="G16" s="896">
        <f>551+255</f>
        <v>806</v>
      </c>
      <c r="H16" s="2">
        <v>175</v>
      </c>
      <c r="I16" s="2">
        <v>89</v>
      </c>
      <c r="J16" s="2">
        <v>10</v>
      </c>
      <c r="K16" s="2"/>
      <c r="L16" s="165"/>
      <c r="M16" s="134">
        <f t="shared" si="2"/>
        <v>99</v>
      </c>
      <c r="N16" s="996"/>
    </row>
    <row r="17" spans="2:14" ht="30" customHeight="1" x14ac:dyDescent="0.2">
      <c r="B17" s="947" t="s">
        <v>14</v>
      </c>
      <c r="C17" s="951" t="s">
        <v>841</v>
      </c>
      <c r="D17" s="958" t="s">
        <v>843</v>
      </c>
      <c r="E17" s="891" t="s">
        <v>844</v>
      </c>
      <c r="F17" s="894">
        <v>9998</v>
      </c>
      <c r="G17" s="896"/>
      <c r="H17" s="2">
        <v>740</v>
      </c>
      <c r="I17" s="2">
        <v>740</v>
      </c>
      <c r="J17" s="2">
        <v>740</v>
      </c>
      <c r="K17" s="2">
        <v>740</v>
      </c>
      <c r="L17" s="165">
        <f>7778-740</f>
        <v>7038</v>
      </c>
      <c r="M17" s="134">
        <f t="shared" si="2"/>
        <v>9258</v>
      </c>
      <c r="N17" s="996"/>
    </row>
    <row r="18" spans="2:14" ht="30" customHeight="1" x14ac:dyDescent="0.2">
      <c r="B18" s="947"/>
      <c r="C18" s="951" t="s">
        <v>842</v>
      </c>
      <c r="D18" s="958"/>
      <c r="E18" s="891"/>
      <c r="F18" s="894"/>
      <c r="G18" s="896"/>
      <c r="H18" s="2"/>
      <c r="I18" s="2"/>
      <c r="J18" s="2"/>
      <c r="K18" s="2"/>
      <c r="L18" s="165"/>
      <c r="M18" s="134">
        <f t="shared" si="2"/>
        <v>0</v>
      </c>
      <c r="N18" s="996"/>
    </row>
    <row r="19" spans="2:14" ht="30" customHeight="1" x14ac:dyDescent="0.2">
      <c r="B19" s="947" t="s">
        <v>15</v>
      </c>
      <c r="C19" s="952" t="s">
        <v>910</v>
      </c>
      <c r="D19" s="958" t="s">
        <v>888</v>
      </c>
      <c r="E19" s="891" t="s">
        <v>914</v>
      </c>
      <c r="F19" s="894">
        <v>6500</v>
      </c>
      <c r="G19" s="896"/>
      <c r="H19" s="2"/>
      <c r="I19" s="2">
        <v>800</v>
      </c>
      <c r="J19" s="2">
        <v>800</v>
      </c>
      <c r="K19" s="2">
        <v>1600</v>
      </c>
      <c r="L19" s="165">
        <v>3300</v>
      </c>
      <c r="M19" s="134">
        <f t="shared" si="2"/>
        <v>6500</v>
      </c>
      <c r="N19" s="996"/>
    </row>
    <row r="20" spans="2:14" ht="30" customHeight="1" x14ac:dyDescent="0.2">
      <c r="B20" s="947"/>
      <c r="C20" s="952" t="s">
        <v>911</v>
      </c>
      <c r="D20" s="958"/>
      <c r="E20" s="891"/>
      <c r="F20" s="894"/>
      <c r="G20" s="896"/>
      <c r="H20" s="2"/>
      <c r="I20" s="2"/>
      <c r="J20" s="2"/>
      <c r="K20" s="2"/>
      <c r="L20" s="165"/>
      <c r="M20" s="134">
        <f t="shared" si="2"/>
        <v>0</v>
      </c>
      <c r="N20" s="996"/>
    </row>
    <row r="21" spans="2:14" ht="30" customHeight="1" x14ac:dyDescent="0.2">
      <c r="B21" s="947" t="s">
        <v>16</v>
      </c>
      <c r="C21" s="952" t="s">
        <v>912</v>
      </c>
      <c r="D21" s="958" t="s">
        <v>888</v>
      </c>
      <c r="E21" s="891" t="s">
        <v>914</v>
      </c>
      <c r="F21" s="894">
        <v>9900</v>
      </c>
      <c r="G21" s="896"/>
      <c r="H21" s="2"/>
      <c r="I21" s="2">
        <v>792</v>
      </c>
      <c r="J21" s="2">
        <v>792</v>
      </c>
      <c r="K21" s="2">
        <v>1584</v>
      </c>
      <c r="L21" s="165">
        <v>6732</v>
      </c>
      <c r="M21" s="134">
        <f t="shared" si="2"/>
        <v>9900</v>
      </c>
      <c r="N21" s="996"/>
    </row>
    <row r="22" spans="2:14" ht="30" customHeight="1" x14ac:dyDescent="0.2">
      <c r="B22" s="947"/>
      <c r="C22" s="952" t="s">
        <v>913</v>
      </c>
      <c r="D22" s="958"/>
      <c r="E22" s="891"/>
      <c r="F22" s="894"/>
      <c r="G22" s="896"/>
      <c r="H22" s="2"/>
      <c r="I22" s="2"/>
      <c r="J22" s="2"/>
      <c r="K22" s="2"/>
      <c r="L22" s="165"/>
      <c r="M22" s="134"/>
      <c r="N22" s="996"/>
    </row>
    <row r="23" spans="2:14" ht="21" customHeight="1" x14ac:dyDescent="0.2">
      <c r="B23" s="948" t="s">
        <v>17</v>
      </c>
      <c r="C23" s="953" t="s">
        <v>193</v>
      </c>
      <c r="D23" s="959"/>
      <c r="E23" s="135"/>
      <c r="F23" s="136">
        <f t="shared" ref="F23:L23" si="3">SUM(F24:F24)</f>
        <v>0</v>
      </c>
      <c r="G23" s="136"/>
      <c r="H23" s="136">
        <f t="shared" si="3"/>
        <v>0</v>
      </c>
      <c r="I23" s="136">
        <f t="shared" si="3"/>
        <v>0</v>
      </c>
      <c r="J23" s="136">
        <f t="shared" si="3"/>
        <v>0</v>
      </c>
      <c r="K23" s="136">
        <f t="shared" si="3"/>
        <v>0</v>
      </c>
      <c r="L23" s="51">
        <f t="shared" si="3"/>
        <v>0</v>
      </c>
      <c r="M23" s="137">
        <f t="shared" si="1"/>
        <v>0</v>
      </c>
      <c r="N23" s="996"/>
    </row>
    <row r="24" spans="2:14" ht="21" customHeight="1" x14ac:dyDescent="0.2">
      <c r="B24" s="948" t="s">
        <v>18</v>
      </c>
      <c r="C24" s="951" t="s">
        <v>192</v>
      </c>
      <c r="D24" s="960"/>
      <c r="E24" s="133"/>
      <c r="F24" s="2"/>
      <c r="G24" s="2"/>
      <c r="H24" s="2"/>
      <c r="I24" s="2"/>
      <c r="J24" s="2"/>
      <c r="K24" s="2"/>
      <c r="L24" s="165"/>
      <c r="M24" s="134">
        <f t="shared" si="1"/>
        <v>0</v>
      </c>
      <c r="N24" s="996"/>
    </row>
    <row r="25" spans="2:14" ht="21" customHeight="1" x14ac:dyDescent="0.2">
      <c r="B25" s="948" t="s">
        <v>19</v>
      </c>
      <c r="C25" s="953" t="s">
        <v>194</v>
      </c>
      <c r="D25" s="959"/>
      <c r="E25" s="135"/>
      <c r="F25" s="136">
        <f t="shared" ref="F25:L25" si="4">SUM(F26:F26)</f>
        <v>0</v>
      </c>
      <c r="G25" s="136"/>
      <c r="H25" s="136">
        <f t="shared" si="4"/>
        <v>0</v>
      </c>
      <c r="I25" s="136">
        <f t="shared" si="4"/>
        <v>0</v>
      </c>
      <c r="J25" s="136">
        <f t="shared" si="4"/>
        <v>0</v>
      </c>
      <c r="K25" s="136">
        <f t="shared" si="4"/>
        <v>0</v>
      </c>
      <c r="L25" s="51">
        <f t="shared" si="4"/>
        <v>0</v>
      </c>
      <c r="M25" s="137">
        <f t="shared" si="1"/>
        <v>0</v>
      </c>
      <c r="N25" s="996"/>
    </row>
    <row r="26" spans="2:14" ht="21" customHeight="1" x14ac:dyDescent="0.2">
      <c r="B26" s="948" t="s">
        <v>20</v>
      </c>
      <c r="C26" s="951" t="s">
        <v>192</v>
      </c>
      <c r="D26" s="960"/>
      <c r="E26" s="133"/>
      <c r="F26" s="2"/>
      <c r="G26" s="2"/>
      <c r="H26" s="2"/>
      <c r="I26" s="2"/>
      <c r="J26" s="2"/>
      <c r="K26" s="2"/>
      <c r="L26" s="165"/>
      <c r="M26" s="134">
        <f t="shared" si="1"/>
        <v>0</v>
      </c>
      <c r="N26" s="996"/>
    </row>
    <row r="27" spans="2:14" ht="21" customHeight="1" x14ac:dyDescent="0.2">
      <c r="B27" s="948" t="s">
        <v>21</v>
      </c>
      <c r="C27" s="954" t="s">
        <v>195</v>
      </c>
      <c r="D27" s="961"/>
      <c r="E27" s="888"/>
      <c r="F27" s="138">
        <f t="shared" ref="F27:L27" si="5">SUM(F28:F29)</f>
        <v>0</v>
      </c>
      <c r="G27" s="138"/>
      <c r="H27" s="138">
        <f t="shared" si="5"/>
        <v>0</v>
      </c>
      <c r="I27" s="138">
        <f t="shared" si="5"/>
        <v>0</v>
      </c>
      <c r="J27" s="138">
        <f t="shared" si="5"/>
        <v>0</v>
      </c>
      <c r="K27" s="138">
        <f t="shared" si="5"/>
        <v>0</v>
      </c>
      <c r="L27" s="962">
        <f t="shared" si="5"/>
        <v>0</v>
      </c>
      <c r="M27" s="137">
        <f t="shared" si="1"/>
        <v>0</v>
      </c>
      <c r="N27" s="996"/>
    </row>
    <row r="28" spans="2:14" ht="21" customHeight="1" x14ac:dyDescent="0.2">
      <c r="B28" s="948" t="s">
        <v>22</v>
      </c>
      <c r="C28" s="951" t="s">
        <v>192</v>
      </c>
      <c r="D28" s="960"/>
      <c r="E28" s="133"/>
      <c r="F28" s="2"/>
      <c r="G28" s="2"/>
      <c r="H28" s="2"/>
      <c r="I28" s="2"/>
      <c r="J28" s="2"/>
      <c r="K28" s="2"/>
      <c r="L28" s="165"/>
      <c r="M28" s="134">
        <f t="shared" si="1"/>
        <v>0</v>
      </c>
      <c r="N28" s="996"/>
    </row>
    <row r="29" spans="2:14" ht="21" customHeight="1" thickBot="1" x14ac:dyDescent="0.25">
      <c r="B29" s="949" t="s">
        <v>23</v>
      </c>
      <c r="C29" s="951" t="s">
        <v>192</v>
      </c>
      <c r="D29" s="963"/>
      <c r="E29" s="964"/>
      <c r="F29" s="965"/>
      <c r="G29" s="965"/>
      <c r="H29" s="965"/>
      <c r="I29" s="965"/>
      <c r="J29" s="965"/>
      <c r="K29" s="965"/>
      <c r="L29" s="966"/>
      <c r="M29" s="134">
        <f t="shared" si="1"/>
        <v>0</v>
      </c>
      <c r="N29" s="996"/>
    </row>
    <row r="30" spans="2:14" ht="21" customHeight="1" thickBot="1" x14ac:dyDescent="0.25">
      <c r="B30" s="139" t="s">
        <v>24</v>
      </c>
      <c r="C30" s="140" t="s">
        <v>840</v>
      </c>
      <c r="D30" s="141"/>
      <c r="E30" s="141"/>
      <c r="F30" s="142">
        <f t="shared" ref="F30:M30" si="6">F5+F8+F23+F25+F27</f>
        <v>74194</v>
      </c>
      <c r="G30" s="142"/>
      <c r="H30" s="142">
        <f t="shared" si="6"/>
        <v>6949</v>
      </c>
      <c r="I30" s="142">
        <f t="shared" si="6"/>
        <v>8397</v>
      </c>
      <c r="J30" s="142">
        <f t="shared" si="6"/>
        <v>7550</v>
      </c>
      <c r="K30" s="142">
        <f t="shared" si="6"/>
        <v>7456</v>
      </c>
      <c r="L30" s="143">
        <f t="shared" si="6"/>
        <v>39663</v>
      </c>
      <c r="M30" s="144">
        <f t="shared" si="6"/>
        <v>63066</v>
      </c>
      <c r="N30" s="996"/>
    </row>
  </sheetData>
  <mergeCells count="9">
    <mergeCell ref="N1:N30"/>
    <mergeCell ref="B2:B3"/>
    <mergeCell ref="C2:C3"/>
    <mergeCell ref="D2:D3"/>
    <mergeCell ref="F2:F3"/>
    <mergeCell ref="H2:H3"/>
    <mergeCell ref="M2:M3"/>
    <mergeCell ref="E2:E3"/>
    <mergeCell ref="G2:G3"/>
  </mergeCells>
  <phoneticPr fontId="27" type="noConversion"/>
  <printOptions horizontalCentered="1"/>
  <pageMargins left="0.78740157480314965" right="0.78740157480314965" top="1.39" bottom="0.98425196850393704" header="0.78740157480314965" footer="0.78740157480314965"/>
  <pageSetup paperSize="9" scale="58" orientation="landscape" verticalDpi="300" r:id="rId1"/>
  <headerFooter alignWithMargins="0">
    <oddHeader>&amp;C&amp;"Times New Roman CE,Félkövér"&amp;12
Többéves kihatással járó döntésekből származó kötelezettségek
célok szerint, évenkénti bontásban                                            
Ibrány Város Önkormányzata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0"/>
  <sheetViews>
    <sheetView view="pageBreakPreview" zoomScale="60" zoomScaleNormal="100" workbookViewId="0">
      <selection activeCell="I20" sqref="I20"/>
    </sheetView>
  </sheetViews>
  <sheetFormatPr defaultColWidth="9.33203125" defaultRowHeight="12.75" x14ac:dyDescent="0.2"/>
  <cols>
    <col min="1" max="1" width="6.83203125" style="5" customWidth="1"/>
    <col min="2" max="2" width="50.33203125" style="4" customWidth="1"/>
    <col min="3" max="5" width="12.83203125" style="4" customWidth="1"/>
    <col min="6" max="6" width="13.83203125" style="4" customWidth="1"/>
    <col min="7" max="7" width="15.5" style="4" customWidth="1"/>
    <col min="8" max="8" width="16.83203125" style="4" customWidth="1"/>
    <col min="9" max="9" width="5.6640625" style="4" customWidth="1"/>
    <col min="10" max="16384" width="9.33203125" style="4"/>
  </cols>
  <sheetData>
    <row r="1" spans="1:9" s="19" customFormat="1" ht="15.75" thickBot="1" x14ac:dyDescent="0.25">
      <c r="A1" s="145"/>
      <c r="H1" s="146" t="s">
        <v>50</v>
      </c>
      <c r="I1" s="1084" t="str">
        <f>+CONCATENATE("3. tájékoztató tábla a 15/",LEFT(ÖSSZEFÜGGÉSEK!A4,4)+1,". (V. 30.) önkormányzati rendelethez")</f>
        <v>3. tájékoztató tábla a 15/2019. (V. 30.) önkormányzati rendelethez</v>
      </c>
    </row>
    <row r="2" spans="1:9" s="118" customFormat="1" ht="26.25" customHeight="1" x14ac:dyDescent="0.2">
      <c r="A2" s="1003" t="s">
        <v>58</v>
      </c>
      <c r="B2" s="1088" t="s">
        <v>196</v>
      </c>
      <c r="C2" s="1003" t="s">
        <v>197</v>
      </c>
      <c r="D2" s="1003" t="s">
        <v>198</v>
      </c>
      <c r="E2" s="1090" t="str">
        <f>+CONCATENATE("Hitel, kölcsön állomány ",LEFT(ÖSSZEFÜGGÉSEK!A4,4),". dec. 31-én")</f>
        <v>Hitel, kölcsön állomány 2018. dec. 31-én</v>
      </c>
      <c r="F2" s="1092" t="s">
        <v>199</v>
      </c>
      <c r="G2" s="1093"/>
      <c r="H2" s="1085" t="str">
        <f>+CONCATENATE(LEFT(ÖSSZEFÜGGÉSEK!A4,4)+2,". után")</f>
        <v>2020. után</v>
      </c>
      <c r="I2" s="1084"/>
    </row>
    <row r="3" spans="1:9" s="122" customFormat="1" ht="40.5" customHeight="1" thickBot="1" x14ac:dyDescent="0.25">
      <c r="A3" s="1087"/>
      <c r="B3" s="1089"/>
      <c r="C3" s="1089"/>
      <c r="D3" s="1087"/>
      <c r="E3" s="1091"/>
      <c r="F3" s="147" t="str">
        <f>+CONCATENATE(LEFT(ÖSSZEFÜGGÉSEK!A4,4)+1,".")</f>
        <v>2019.</v>
      </c>
      <c r="G3" s="148" t="str">
        <f>+CONCATENATE(LEFT(ÖSSZEFÜGGÉSEK!A4,4)+2,".")</f>
        <v>2020.</v>
      </c>
      <c r="H3" s="1086"/>
      <c r="I3" s="1084"/>
    </row>
    <row r="4" spans="1:9" s="152" customFormat="1" ht="12.95" customHeight="1" thickBot="1" x14ac:dyDescent="0.25">
      <c r="A4" s="149" t="s">
        <v>399</v>
      </c>
      <c r="B4" s="111" t="s">
        <v>400</v>
      </c>
      <c r="C4" s="111" t="s">
        <v>401</v>
      </c>
      <c r="D4" s="150" t="s">
        <v>402</v>
      </c>
      <c r="E4" s="149" t="s">
        <v>403</v>
      </c>
      <c r="F4" s="150" t="s">
        <v>480</v>
      </c>
      <c r="G4" s="150" t="s">
        <v>481</v>
      </c>
      <c r="H4" s="151" t="s">
        <v>482</v>
      </c>
      <c r="I4" s="1084"/>
    </row>
    <row r="5" spans="1:9" ht="22.5" customHeight="1" thickBot="1" x14ac:dyDescent="0.25">
      <c r="A5" s="153" t="s">
        <v>6</v>
      </c>
      <c r="B5" s="154" t="s">
        <v>200</v>
      </c>
      <c r="C5" s="155"/>
      <c r="D5" s="156"/>
      <c r="E5" s="157">
        <f>SUM(E6:E11)</f>
        <v>0</v>
      </c>
      <c r="F5" s="158">
        <f>SUM(F6:F11)</f>
        <v>0</v>
      </c>
      <c r="G5" s="158">
        <f>SUM(G6:G11)</f>
        <v>0</v>
      </c>
      <c r="H5" s="159">
        <f>SUM(H6:H11)</f>
        <v>0</v>
      </c>
      <c r="I5" s="1084"/>
    </row>
    <row r="6" spans="1:9" ht="22.5" customHeight="1" x14ac:dyDescent="0.2">
      <c r="A6" s="160" t="s">
        <v>7</v>
      </c>
      <c r="B6" s="161" t="s">
        <v>192</v>
      </c>
      <c r="C6" s="162"/>
      <c r="D6" s="163"/>
      <c r="E6" s="164"/>
      <c r="F6" s="2"/>
      <c r="G6" s="2"/>
      <c r="H6" s="165"/>
      <c r="I6" s="1084"/>
    </row>
    <row r="7" spans="1:9" ht="22.5" customHeight="1" x14ac:dyDescent="0.2">
      <c r="A7" s="160" t="s">
        <v>8</v>
      </c>
      <c r="B7" s="161" t="s">
        <v>192</v>
      </c>
      <c r="C7" s="162"/>
      <c r="D7" s="163"/>
      <c r="E7" s="164"/>
      <c r="F7" s="2"/>
      <c r="G7" s="2"/>
      <c r="H7" s="165"/>
      <c r="I7" s="1084"/>
    </row>
    <row r="8" spans="1:9" ht="22.5" customHeight="1" x14ac:dyDescent="0.2">
      <c r="A8" s="160" t="s">
        <v>9</v>
      </c>
      <c r="B8" s="161" t="s">
        <v>192</v>
      </c>
      <c r="C8" s="162"/>
      <c r="D8" s="163"/>
      <c r="E8" s="164"/>
      <c r="F8" s="2"/>
      <c r="G8" s="2"/>
      <c r="H8" s="165"/>
      <c r="I8" s="1084"/>
    </row>
    <row r="9" spans="1:9" ht="22.5" customHeight="1" x14ac:dyDescent="0.2">
      <c r="A9" s="160" t="s">
        <v>10</v>
      </c>
      <c r="B9" s="161" t="s">
        <v>192</v>
      </c>
      <c r="C9" s="162"/>
      <c r="D9" s="163"/>
      <c r="E9" s="164"/>
      <c r="F9" s="2"/>
      <c r="G9" s="2"/>
      <c r="H9" s="165"/>
      <c r="I9" s="1084"/>
    </row>
    <row r="10" spans="1:9" ht="22.5" customHeight="1" x14ac:dyDescent="0.2">
      <c r="A10" s="160" t="s">
        <v>11</v>
      </c>
      <c r="B10" s="161" t="s">
        <v>192</v>
      </c>
      <c r="C10" s="162"/>
      <c r="D10" s="163"/>
      <c r="E10" s="164"/>
      <c r="F10" s="2"/>
      <c r="G10" s="2"/>
      <c r="H10" s="165"/>
      <c r="I10" s="1084"/>
    </row>
    <row r="11" spans="1:9" ht="22.5" customHeight="1" thickBot="1" x14ac:dyDescent="0.25">
      <c r="A11" s="160" t="s">
        <v>12</v>
      </c>
      <c r="B11" s="161" t="s">
        <v>192</v>
      </c>
      <c r="C11" s="162"/>
      <c r="D11" s="163"/>
      <c r="E11" s="164"/>
      <c r="F11" s="2"/>
      <c r="G11" s="2"/>
      <c r="H11" s="165"/>
      <c r="I11" s="1084"/>
    </row>
    <row r="12" spans="1:9" ht="22.5" customHeight="1" thickBot="1" x14ac:dyDescent="0.25">
      <c r="A12" s="153" t="s">
        <v>13</v>
      </c>
      <c r="B12" s="154" t="s">
        <v>201</v>
      </c>
      <c r="C12" s="166"/>
      <c r="D12" s="167"/>
      <c r="E12" s="157">
        <f>SUM(E13:E18)</f>
        <v>0</v>
      </c>
      <c r="F12" s="158">
        <f>SUM(F13:F18)</f>
        <v>0</v>
      </c>
      <c r="G12" s="158">
        <f>SUM(G13:G18)</f>
        <v>0</v>
      </c>
      <c r="H12" s="159">
        <f>SUM(H13:H18)</f>
        <v>0</v>
      </c>
      <c r="I12" s="1084"/>
    </row>
    <row r="13" spans="1:9" ht="22.5" customHeight="1" x14ac:dyDescent="0.2">
      <c r="A13" s="160" t="s">
        <v>14</v>
      </c>
      <c r="B13" s="161" t="s">
        <v>192</v>
      </c>
      <c r="C13" s="162"/>
      <c r="D13" s="163"/>
      <c r="E13" s="164"/>
      <c r="F13" s="2"/>
      <c r="G13" s="2"/>
      <c r="H13" s="165"/>
      <c r="I13" s="1084"/>
    </row>
    <row r="14" spans="1:9" ht="22.5" customHeight="1" x14ac:dyDescent="0.2">
      <c r="A14" s="160" t="s">
        <v>15</v>
      </c>
      <c r="B14" s="161" t="s">
        <v>192</v>
      </c>
      <c r="C14" s="162"/>
      <c r="D14" s="163"/>
      <c r="E14" s="164"/>
      <c r="F14" s="2"/>
      <c r="G14" s="2"/>
      <c r="H14" s="165"/>
      <c r="I14" s="1084"/>
    </row>
    <row r="15" spans="1:9" ht="22.5" customHeight="1" x14ac:dyDescent="0.2">
      <c r="A15" s="160" t="s">
        <v>16</v>
      </c>
      <c r="B15" s="161" t="s">
        <v>192</v>
      </c>
      <c r="C15" s="162"/>
      <c r="D15" s="163"/>
      <c r="E15" s="164"/>
      <c r="F15" s="2"/>
      <c r="G15" s="2"/>
      <c r="H15" s="165"/>
      <c r="I15" s="1084"/>
    </row>
    <row r="16" spans="1:9" ht="22.5" customHeight="1" x14ac:dyDescent="0.2">
      <c r="A16" s="160" t="s">
        <v>17</v>
      </c>
      <c r="B16" s="161" t="s">
        <v>192</v>
      </c>
      <c r="C16" s="162"/>
      <c r="D16" s="163"/>
      <c r="E16" s="164"/>
      <c r="F16" s="2"/>
      <c r="G16" s="2"/>
      <c r="H16" s="165"/>
      <c r="I16" s="1084"/>
    </row>
    <row r="17" spans="1:9" ht="22.5" customHeight="1" x14ac:dyDescent="0.2">
      <c r="A17" s="160" t="s">
        <v>18</v>
      </c>
      <c r="B17" s="161" t="s">
        <v>192</v>
      </c>
      <c r="C17" s="162"/>
      <c r="D17" s="163"/>
      <c r="E17" s="164"/>
      <c r="F17" s="2"/>
      <c r="G17" s="2"/>
      <c r="H17" s="165"/>
      <c r="I17" s="1084"/>
    </row>
    <row r="18" spans="1:9" ht="22.5" customHeight="1" thickBot="1" x14ac:dyDescent="0.25">
      <c r="A18" s="160" t="s">
        <v>19</v>
      </c>
      <c r="B18" s="161" t="s">
        <v>192</v>
      </c>
      <c r="C18" s="162"/>
      <c r="D18" s="163"/>
      <c r="E18" s="164"/>
      <c r="F18" s="2"/>
      <c r="G18" s="2"/>
      <c r="H18" s="165"/>
      <c r="I18" s="1084"/>
    </row>
    <row r="19" spans="1:9" ht="22.5" customHeight="1" thickBot="1" x14ac:dyDescent="0.25">
      <c r="A19" s="153" t="s">
        <v>20</v>
      </c>
      <c r="B19" s="154" t="s">
        <v>661</v>
      </c>
      <c r="C19" s="155"/>
      <c r="D19" s="156"/>
      <c r="E19" s="157">
        <f>E5+E12</f>
        <v>0</v>
      </c>
      <c r="F19" s="158">
        <f>F5+F12</f>
        <v>0</v>
      </c>
      <c r="G19" s="158">
        <f>G5+G12</f>
        <v>0</v>
      </c>
      <c r="H19" s="159">
        <f>H5+H12</f>
        <v>0</v>
      </c>
      <c r="I19" s="1084"/>
    </row>
    <row r="20" spans="1:9" ht="20.100000000000001" customHeight="1" x14ac:dyDescent="0.2"/>
  </sheetData>
  <mergeCells count="8">
    <mergeCell ref="I1:I19"/>
    <mergeCell ref="H2:H3"/>
    <mergeCell ref="A2:A3"/>
    <mergeCell ref="B2:B3"/>
    <mergeCell ref="C2:C3"/>
    <mergeCell ref="D2:D3"/>
    <mergeCell ref="E2:E3"/>
    <mergeCell ref="F2:G2"/>
  </mergeCells>
  <phoneticPr fontId="27" type="noConversion"/>
  <printOptions horizontalCentered="1"/>
  <pageMargins left="0.78740157480314965" right="0.78740157480314965" top="1.5748031496062993" bottom="0.98425196850393704" header="0.78740157480314965" footer="0.78740157480314965"/>
  <pageSetup paperSize="9" scale="94" orientation="landscape" verticalDpi="300" r:id="rId1"/>
  <headerFooter alignWithMargins="0">
    <oddHeader>&amp;C&amp;"Times New Roman CE,Félkövér"&amp;12
Az önkormányzat által nyújtott hitel és kölcsön alakulása
 lejárat és eszközök szerinti bontásban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9"/>
  <sheetViews>
    <sheetView zoomScaleNormal="100" workbookViewId="0">
      <selection activeCell="D13" sqref="D13"/>
    </sheetView>
  </sheetViews>
  <sheetFormatPr defaultColWidth="9.33203125" defaultRowHeight="12.75" x14ac:dyDescent="0.2"/>
  <cols>
    <col min="1" max="1" width="5.5" style="8" customWidth="1"/>
    <col min="2" max="2" width="36.83203125" style="8" customWidth="1"/>
    <col min="3" max="8" width="13.83203125" style="8" customWidth="1"/>
    <col min="9" max="9" width="15.1640625" style="8" customWidth="1"/>
    <col min="10" max="10" width="5" style="8" customWidth="1"/>
    <col min="11" max="16384" width="9.33203125" style="8"/>
  </cols>
  <sheetData>
    <row r="1" spans="1:10" ht="47.25" customHeight="1" x14ac:dyDescent="0.2">
      <c r="A1" s="1101" t="str">
        <f>+CONCATENATE("Adósság állomány alakulása lejárat, eszközök, bel- és külföldi hitelezők szerinti bontásban                                                                  Ibrány Város Önkormányzata és költségvetési szervei ",CHAR(10),LEFT(ÖSSZEFÜGGÉSEK!A4,4),". december 31-én")</f>
        <v>Adósság állomány alakulása lejárat, eszközök, bel- és külföldi hitelezők szerinti bontásban                                                                  Ibrány Város Önkormányzata és költségvetési szervei 
2018. december 31-én</v>
      </c>
      <c r="B1" s="1102"/>
      <c r="C1" s="1102"/>
      <c r="D1" s="1102"/>
      <c r="E1" s="1102"/>
      <c r="F1" s="1102"/>
      <c r="G1" s="1102"/>
      <c r="H1" s="1102"/>
      <c r="I1" s="1102"/>
      <c r="J1" s="1084" t="str">
        <f>+CONCATENATE("4. tájékoztató tábla a 15/",LEFT(ÖSSZEFÜGGÉSEK!A4,4)+1,". (V. 30.) önkormányzati rendelethez")</f>
        <v>4. tájékoztató tábla a 15/2019. (V. 30.) önkormányzati rendelethez</v>
      </c>
    </row>
    <row r="2" spans="1:10" ht="14.25" thickBot="1" x14ac:dyDescent="0.3">
      <c r="H2" s="1103" t="s">
        <v>202</v>
      </c>
      <c r="I2" s="1103"/>
      <c r="J2" s="1084"/>
    </row>
    <row r="3" spans="1:10" ht="13.5" thickBot="1" x14ac:dyDescent="0.25">
      <c r="A3" s="1104" t="s">
        <v>4</v>
      </c>
      <c r="B3" s="1106" t="s">
        <v>203</v>
      </c>
      <c r="C3" s="1108" t="s">
        <v>204</v>
      </c>
      <c r="D3" s="1110" t="s">
        <v>205</v>
      </c>
      <c r="E3" s="1111"/>
      <c r="F3" s="1111"/>
      <c r="G3" s="1111"/>
      <c r="H3" s="1111"/>
      <c r="I3" s="1112" t="s">
        <v>206</v>
      </c>
      <c r="J3" s="1084"/>
    </row>
    <row r="4" spans="1:10" s="20" customFormat="1" ht="42" customHeight="1" thickBot="1" x14ac:dyDescent="0.25">
      <c r="A4" s="1105"/>
      <c r="B4" s="1107"/>
      <c r="C4" s="1109"/>
      <c r="D4" s="168" t="s">
        <v>207</v>
      </c>
      <c r="E4" s="168" t="s">
        <v>208</v>
      </c>
      <c r="F4" s="168" t="s">
        <v>209</v>
      </c>
      <c r="G4" s="169" t="s">
        <v>210</v>
      </c>
      <c r="H4" s="169" t="s">
        <v>211</v>
      </c>
      <c r="I4" s="1113"/>
      <c r="J4" s="1084"/>
    </row>
    <row r="5" spans="1:10" s="20" customFormat="1" ht="12" customHeight="1" thickBot="1" x14ac:dyDescent="0.25">
      <c r="A5" s="549" t="s">
        <v>399</v>
      </c>
      <c r="B5" s="170" t="s">
        <v>400</v>
      </c>
      <c r="C5" s="170" t="s">
        <v>401</v>
      </c>
      <c r="D5" s="170" t="s">
        <v>402</v>
      </c>
      <c r="E5" s="170" t="s">
        <v>403</v>
      </c>
      <c r="F5" s="170" t="s">
        <v>480</v>
      </c>
      <c r="G5" s="170" t="s">
        <v>481</v>
      </c>
      <c r="H5" s="170" t="s">
        <v>571</v>
      </c>
      <c r="I5" s="171" t="s">
        <v>572</v>
      </c>
      <c r="J5" s="1084"/>
    </row>
    <row r="6" spans="1:10" s="20" customFormat="1" ht="18" customHeight="1" x14ac:dyDescent="0.2">
      <c r="A6" s="1114" t="s">
        <v>212</v>
      </c>
      <c r="B6" s="1115"/>
      <c r="C6" s="1115"/>
      <c r="D6" s="1115"/>
      <c r="E6" s="1115"/>
      <c r="F6" s="1115"/>
      <c r="G6" s="1115"/>
      <c r="H6" s="1115"/>
      <c r="I6" s="1116"/>
      <c r="J6" s="1084"/>
    </row>
    <row r="7" spans="1:10" ht="15.95" customHeight="1" x14ac:dyDescent="0.2">
      <c r="A7" s="33" t="s">
        <v>6</v>
      </c>
      <c r="B7" s="31" t="s">
        <v>213</v>
      </c>
      <c r="C7" s="23"/>
      <c r="D7" s="23"/>
      <c r="E7" s="23"/>
      <c r="F7" s="23"/>
      <c r="G7" s="173"/>
      <c r="H7" s="174">
        <f t="shared" ref="H7:H13" si="0">SUM(D7:G7)</f>
        <v>0</v>
      </c>
      <c r="I7" s="34">
        <f t="shared" ref="I7:I13" si="1">C7+H7</f>
        <v>0</v>
      </c>
      <c r="J7" s="1084"/>
    </row>
    <row r="8" spans="1:10" ht="22.5" x14ac:dyDescent="0.2">
      <c r="A8" s="33" t="s">
        <v>7</v>
      </c>
      <c r="B8" s="31" t="s">
        <v>147</v>
      </c>
      <c r="C8" s="23"/>
      <c r="D8" s="23"/>
      <c r="E8" s="23"/>
      <c r="F8" s="23"/>
      <c r="G8" s="173"/>
      <c r="H8" s="174">
        <f t="shared" si="0"/>
        <v>0</v>
      </c>
      <c r="I8" s="34">
        <f t="shared" si="1"/>
        <v>0</v>
      </c>
      <c r="J8" s="1084"/>
    </row>
    <row r="9" spans="1:10" ht="22.5" x14ac:dyDescent="0.2">
      <c r="A9" s="33" t="s">
        <v>8</v>
      </c>
      <c r="B9" s="31" t="s">
        <v>148</v>
      </c>
      <c r="C9" s="23"/>
      <c r="D9" s="23"/>
      <c r="E9" s="23"/>
      <c r="F9" s="23"/>
      <c r="G9" s="173"/>
      <c r="H9" s="174">
        <f t="shared" si="0"/>
        <v>0</v>
      </c>
      <c r="I9" s="34">
        <f t="shared" si="1"/>
        <v>0</v>
      </c>
      <c r="J9" s="1084"/>
    </row>
    <row r="10" spans="1:10" ht="15.95" customHeight="1" x14ac:dyDescent="0.2">
      <c r="A10" s="33" t="s">
        <v>9</v>
      </c>
      <c r="B10" s="31" t="s">
        <v>149</v>
      </c>
      <c r="C10" s="23"/>
      <c r="D10" s="23"/>
      <c r="E10" s="23"/>
      <c r="F10" s="23"/>
      <c r="G10" s="173"/>
      <c r="H10" s="174">
        <f t="shared" si="0"/>
        <v>0</v>
      </c>
      <c r="I10" s="34">
        <f t="shared" si="1"/>
        <v>0</v>
      </c>
      <c r="J10" s="1084"/>
    </row>
    <row r="11" spans="1:10" ht="22.5" x14ac:dyDescent="0.2">
      <c r="A11" s="33" t="s">
        <v>10</v>
      </c>
      <c r="B11" s="31" t="s">
        <v>150</v>
      </c>
      <c r="C11" s="23"/>
      <c r="D11" s="23"/>
      <c r="E11" s="23"/>
      <c r="F11" s="23"/>
      <c r="G11" s="173"/>
      <c r="H11" s="174">
        <f t="shared" si="0"/>
        <v>0</v>
      </c>
      <c r="I11" s="34">
        <f t="shared" si="1"/>
        <v>0</v>
      </c>
      <c r="J11" s="1084"/>
    </row>
    <row r="12" spans="1:10" ht="15.95" customHeight="1" x14ac:dyDescent="0.2">
      <c r="A12" s="35" t="s">
        <v>11</v>
      </c>
      <c r="B12" s="36" t="s">
        <v>214</v>
      </c>
      <c r="C12" s="24"/>
      <c r="D12" s="24">
        <v>4233</v>
      </c>
      <c r="E12" s="24"/>
      <c r="F12" s="24"/>
      <c r="G12" s="175"/>
      <c r="H12" s="174">
        <f t="shared" si="0"/>
        <v>4233</v>
      </c>
      <c r="I12" s="34">
        <f t="shared" si="1"/>
        <v>4233</v>
      </c>
      <c r="J12" s="1084"/>
    </row>
    <row r="13" spans="1:10" ht="15.95" customHeight="1" thickBot="1" x14ac:dyDescent="0.25">
      <c r="A13" s="176" t="s">
        <v>12</v>
      </c>
      <c r="B13" s="177" t="s">
        <v>215</v>
      </c>
      <c r="C13" s="179"/>
      <c r="D13" s="179"/>
      <c r="E13" s="179"/>
      <c r="F13" s="179"/>
      <c r="G13" s="180"/>
      <c r="H13" s="174">
        <f t="shared" si="0"/>
        <v>0</v>
      </c>
      <c r="I13" s="34">
        <f t="shared" si="1"/>
        <v>0</v>
      </c>
      <c r="J13" s="1084"/>
    </row>
    <row r="14" spans="1:10" s="25" customFormat="1" ht="18" customHeight="1" thickBot="1" x14ac:dyDescent="0.25">
      <c r="A14" s="1097" t="s">
        <v>216</v>
      </c>
      <c r="B14" s="1098"/>
      <c r="C14" s="37">
        <f t="shared" ref="C14:I14" si="2">SUM(C7:C13)</f>
        <v>0</v>
      </c>
      <c r="D14" s="37">
        <f>SUM(D7:D13)</f>
        <v>4233</v>
      </c>
      <c r="E14" s="37">
        <f t="shared" si="2"/>
        <v>0</v>
      </c>
      <c r="F14" s="37">
        <f t="shared" si="2"/>
        <v>0</v>
      </c>
      <c r="G14" s="181">
        <f t="shared" si="2"/>
        <v>0</v>
      </c>
      <c r="H14" s="181">
        <f t="shared" si="2"/>
        <v>4233</v>
      </c>
      <c r="I14" s="38">
        <f t="shared" si="2"/>
        <v>4233</v>
      </c>
      <c r="J14" s="1084"/>
    </row>
    <row r="15" spans="1:10" s="22" customFormat="1" ht="18" customHeight="1" x14ac:dyDescent="0.2">
      <c r="A15" s="1094" t="s">
        <v>217</v>
      </c>
      <c r="B15" s="1095"/>
      <c r="C15" s="1095"/>
      <c r="D15" s="1095"/>
      <c r="E15" s="1095"/>
      <c r="F15" s="1095"/>
      <c r="G15" s="1095"/>
      <c r="H15" s="1095"/>
      <c r="I15" s="1096"/>
      <c r="J15" s="1084"/>
    </row>
    <row r="16" spans="1:10" s="22" customFormat="1" x14ac:dyDescent="0.2">
      <c r="A16" s="33" t="s">
        <v>6</v>
      </c>
      <c r="B16" s="31" t="s">
        <v>218</v>
      </c>
      <c r="C16" s="23"/>
      <c r="D16" s="23"/>
      <c r="E16" s="23"/>
      <c r="F16" s="23"/>
      <c r="G16" s="173"/>
      <c r="H16" s="174">
        <f>SUM(D16:G16)</f>
        <v>0</v>
      </c>
      <c r="I16" s="34">
        <f>C16+H16</f>
        <v>0</v>
      </c>
      <c r="J16" s="1084"/>
    </row>
    <row r="17" spans="1:10" ht="13.5" thickBot="1" x14ac:dyDescent="0.25">
      <c r="A17" s="176" t="s">
        <v>7</v>
      </c>
      <c r="B17" s="177" t="s">
        <v>215</v>
      </c>
      <c r="C17" s="179"/>
      <c r="D17" s="179"/>
      <c r="E17" s="179"/>
      <c r="F17" s="179"/>
      <c r="G17" s="180"/>
      <c r="H17" s="174">
        <f>SUM(D17:G17)</f>
        <v>0</v>
      </c>
      <c r="I17" s="182">
        <f>C17+H17</f>
        <v>0</v>
      </c>
      <c r="J17" s="1084"/>
    </row>
    <row r="18" spans="1:10" ht="15.95" customHeight="1" thickBot="1" x14ac:dyDescent="0.25">
      <c r="A18" s="1097" t="s">
        <v>219</v>
      </c>
      <c r="B18" s="1098"/>
      <c r="C18" s="37">
        <f t="shared" ref="C18:I18" si="3">SUM(C16:C17)</f>
        <v>0</v>
      </c>
      <c r="D18" s="37">
        <f t="shared" si="3"/>
        <v>0</v>
      </c>
      <c r="E18" s="37">
        <f t="shared" si="3"/>
        <v>0</v>
      </c>
      <c r="F18" s="37">
        <f t="shared" si="3"/>
        <v>0</v>
      </c>
      <c r="G18" s="181">
        <f t="shared" si="3"/>
        <v>0</v>
      </c>
      <c r="H18" s="181">
        <f t="shared" si="3"/>
        <v>0</v>
      </c>
      <c r="I18" s="38">
        <f t="shared" si="3"/>
        <v>0</v>
      </c>
      <c r="J18" s="1084"/>
    </row>
    <row r="19" spans="1:10" ht="18" customHeight="1" thickBot="1" x14ac:dyDescent="0.25">
      <c r="A19" s="1099" t="s">
        <v>220</v>
      </c>
      <c r="B19" s="1100"/>
      <c r="C19" s="183">
        <f t="shared" ref="C19:I19" si="4">C14+C18</f>
        <v>0</v>
      </c>
      <c r="D19" s="183">
        <f t="shared" si="4"/>
        <v>4233</v>
      </c>
      <c r="E19" s="183">
        <f t="shared" si="4"/>
        <v>0</v>
      </c>
      <c r="F19" s="183">
        <f t="shared" si="4"/>
        <v>0</v>
      </c>
      <c r="G19" s="183">
        <f t="shared" si="4"/>
        <v>0</v>
      </c>
      <c r="H19" s="183">
        <f t="shared" si="4"/>
        <v>4233</v>
      </c>
      <c r="I19" s="38">
        <f t="shared" si="4"/>
        <v>4233</v>
      </c>
      <c r="J19" s="1084"/>
    </row>
  </sheetData>
  <mergeCells count="13">
    <mergeCell ref="A15:I15"/>
    <mergeCell ref="A18:B18"/>
    <mergeCell ref="J1:J19"/>
    <mergeCell ref="A19:B19"/>
    <mergeCell ref="A1:I1"/>
    <mergeCell ref="H2:I2"/>
    <mergeCell ref="A3:A4"/>
    <mergeCell ref="B3:B4"/>
    <mergeCell ref="C3:C4"/>
    <mergeCell ref="D3:H3"/>
    <mergeCell ref="I3:I4"/>
    <mergeCell ref="A6:I6"/>
    <mergeCell ref="A14:B14"/>
  </mergeCells>
  <phoneticPr fontId="27" type="noConversion"/>
  <printOptions horizontalCentered="1"/>
  <pageMargins left="0.78740157480314965" right="0.78740157480314965" top="1.18" bottom="0.98425196850393704" header="0.78740157480314965" footer="0.78740157480314965"/>
  <pageSetup paperSize="9" scale="95" orientation="landscape" horizontalDpi="300" verticalDpi="300" r:id="rId1"/>
  <headerFooter alignWithMargins="0">
    <oddHeader xml:space="preserve">&amp;C&amp;"Times New Roman CE,Félkövér dőlt"&amp;12
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32"/>
  <sheetViews>
    <sheetView view="pageLayout" topLeftCell="A7" zoomScaleNormal="100" workbookViewId="0">
      <selection activeCell="D9" sqref="D9"/>
    </sheetView>
  </sheetViews>
  <sheetFormatPr defaultColWidth="9.33203125" defaultRowHeight="12.75" x14ac:dyDescent="0.2"/>
  <cols>
    <col min="1" max="1" width="5.83203125" style="189" customWidth="1"/>
    <col min="2" max="2" width="55.83203125" style="1" customWidth="1"/>
    <col min="3" max="4" width="14.83203125" style="1" customWidth="1"/>
    <col min="5" max="16384" width="9.33203125" style="1"/>
  </cols>
  <sheetData>
    <row r="1" spans="1:4" s="19" customFormat="1" ht="15.75" thickBot="1" x14ac:dyDescent="0.25">
      <c r="A1" s="145"/>
      <c r="D1" s="146" t="s">
        <v>723</v>
      </c>
    </row>
    <row r="2" spans="1:4" s="20" customFormat="1" ht="48" customHeight="1" thickBot="1" x14ac:dyDescent="0.25">
      <c r="A2" s="184" t="s">
        <v>4</v>
      </c>
      <c r="B2" s="168" t="s">
        <v>5</v>
      </c>
      <c r="C2" s="168" t="s">
        <v>221</v>
      </c>
      <c r="D2" s="185" t="s">
        <v>222</v>
      </c>
    </row>
    <row r="3" spans="1:4" s="20" customFormat="1" ht="14.1" customHeight="1" thickBot="1" x14ac:dyDescent="0.25">
      <c r="A3" s="186" t="s">
        <v>399</v>
      </c>
      <c r="B3" s="187" t="s">
        <v>400</v>
      </c>
      <c r="C3" s="187" t="s">
        <v>401</v>
      </c>
      <c r="D3" s="188" t="s">
        <v>402</v>
      </c>
    </row>
    <row r="4" spans="1:4" ht="18" customHeight="1" x14ac:dyDescent="0.2">
      <c r="A4" s="641" t="s">
        <v>6</v>
      </c>
      <c r="B4" s="652" t="s">
        <v>223</v>
      </c>
      <c r="C4" s="653">
        <v>440300</v>
      </c>
      <c r="D4" s="654">
        <v>440300</v>
      </c>
    </row>
    <row r="5" spans="1:4" ht="18" customHeight="1" x14ac:dyDescent="0.2">
      <c r="A5" s="642" t="s">
        <v>7</v>
      </c>
      <c r="B5" s="643" t="s">
        <v>224</v>
      </c>
      <c r="C5" s="644"/>
      <c r="D5" s="427"/>
    </row>
    <row r="6" spans="1:4" ht="18" customHeight="1" x14ac:dyDescent="0.2">
      <c r="A6" s="642" t="s">
        <v>8</v>
      </c>
      <c r="B6" s="643" t="s">
        <v>225</v>
      </c>
      <c r="C6" s="644"/>
      <c r="D6" s="427"/>
    </row>
    <row r="7" spans="1:4" ht="18" customHeight="1" x14ac:dyDescent="0.2">
      <c r="A7" s="642" t="s">
        <v>9</v>
      </c>
      <c r="B7" s="643" t="s">
        <v>226</v>
      </c>
      <c r="C7" s="644"/>
      <c r="D7" s="427"/>
    </row>
    <row r="8" spans="1:4" ht="18" customHeight="1" x14ac:dyDescent="0.2">
      <c r="A8" s="642" t="s">
        <v>10</v>
      </c>
      <c r="B8" s="643" t="s">
        <v>227</v>
      </c>
      <c r="C8" s="644">
        <f>C10+C9+C17</f>
        <v>8980000</v>
      </c>
      <c r="D8" s="548">
        <f>D10+D9+D17</f>
        <v>5081800</v>
      </c>
    </row>
    <row r="9" spans="1:4" ht="18" customHeight="1" x14ac:dyDescent="0.2">
      <c r="A9" s="642" t="s">
        <v>11</v>
      </c>
      <c r="B9" s="643" t="s">
        <v>228</v>
      </c>
      <c r="C9" s="644"/>
      <c r="D9" s="427"/>
    </row>
    <row r="10" spans="1:4" ht="18" customHeight="1" x14ac:dyDescent="0.2">
      <c r="A10" s="642" t="s">
        <v>12</v>
      </c>
      <c r="B10" s="645" t="s">
        <v>903</v>
      </c>
      <c r="C10" s="644">
        <v>7980000</v>
      </c>
      <c r="D10" s="548">
        <v>4455000</v>
      </c>
    </row>
    <row r="11" spans="1:4" ht="27.75" customHeight="1" x14ac:dyDescent="0.2">
      <c r="A11" s="642" t="s">
        <v>14</v>
      </c>
      <c r="B11" s="645" t="s">
        <v>904</v>
      </c>
      <c r="C11" s="644">
        <v>3390000</v>
      </c>
      <c r="D11" s="427">
        <v>1815000</v>
      </c>
    </row>
    <row r="12" spans="1:4" ht="27" customHeight="1" x14ac:dyDescent="0.2">
      <c r="A12" s="642" t="s">
        <v>15</v>
      </c>
      <c r="B12" s="645" t="s">
        <v>905</v>
      </c>
      <c r="C12" s="644">
        <v>2010000</v>
      </c>
      <c r="D12" s="427">
        <v>1170000</v>
      </c>
    </row>
    <row r="13" spans="1:4" ht="30" customHeight="1" x14ac:dyDescent="0.2">
      <c r="A13" s="642" t="s">
        <v>16</v>
      </c>
      <c r="B13" s="645" t="s">
        <v>906</v>
      </c>
      <c r="C13" s="644">
        <v>1520000</v>
      </c>
      <c r="D13" s="427">
        <v>880000</v>
      </c>
    </row>
    <row r="14" spans="1:4" ht="22.5" x14ac:dyDescent="0.2">
      <c r="A14" s="642"/>
      <c r="B14" s="645" t="s">
        <v>907</v>
      </c>
      <c r="C14" s="644">
        <v>10000</v>
      </c>
      <c r="D14" s="427">
        <v>10000</v>
      </c>
    </row>
    <row r="15" spans="1:4" ht="18" customHeight="1" x14ac:dyDescent="0.2">
      <c r="A15" s="642"/>
      <c r="B15" s="645" t="s">
        <v>908</v>
      </c>
      <c r="C15" s="644">
        <v>450000</v>
      </c>
      <c r="D15" s="427">
        <v>230000</v>
      </c>
    </row>
    <row r="16" spans="1:4" ht="18" customHeight="1" x14ac:dyDescent="0.2">
      <c r="A16" s="642"/>
      <c r="B16" s="645" t="s">
        <v>909</v>
      </c>
      <c r="C16" s="644">
        <v>600000</v>
      </c>
      <c r="D16" s="427">
        <v>350000</v>
      </c>
    </row>
    <row r="17" spans="1:4" ht="27" customHeight="1" x14ac:dyDescent="0.2">
      <c r="A17" s="642" t="s">
        <v>17</v>
      </c>
      <c r="B17" s="645" t="s">
        <v>229</v>
      </c>
      <c r="C17" s="644">
        <v>1000000</v>
      </c>
      <c r="D17" s="427">
        <v>626800</v>
      </c>
    </row>
    <row r="18" spans="1:4" ht="18" customHeight="1" x14ac:dyDescent="0.2">
      <c r="A18" s="642" t="s">
        <v>18</v>
      </c>
      <c r="B18" s="643" t="s">
        <v>230</v>
      </c>
      <c r="C18" s="644"/>
      <c r="D18" s="427"/>
    </row>
    <row r="19" spans="1:4" ht="18" customHeight="1" x14ac:dyDescent="0.2">
      <c r="A19" s="642" t="s">
        <v>19</v>
      </c>
      <c r="B19" s="643" t="s">
        <v>717</v>
      </c>
      <c r="C19" s="644"/>
      <c r="D19" s="427"/>
    </row>
    <row r="20" spans="1:4" ht="18" customHeight="1" x14ac:dyDescent="0.2">
      <c r="A20" s="642" t="s">
        <v>20</v>
      </c>
      <c r="B20" s="643" t="s">
        <v>718</v>
      </c>
      <c r="C20" s="644"/>
      <c r="D20" s="427"/>
    </row>
    <row r="21" spans="1:4" ht="18" customHeight="1" x14ac:dyDescent="0.2">
      <c r="A21" s="642" t="s">
        <v>21</v>
      </c>
      <c r="B21" s="643" t="s">
        <v>231</v>
      </c>
      <c r="C21" s="644"/>
      <c r="D21" s="427"/>
    </row>
    <row r="22" spans="1:4" ht="18" customHeight="1" x14ac:dyDescent="0.2">
      <c r="A22" s="642" t="s">
        <v>22</v>
      </c>
      <c r="B22" s="643" t="s">
        <v>232</v>
      </c>
      <c r="C22" s="644"/>
      <c r="D22" s="427"/>
    </row>
    <row r="23" spans="1:4" ht="18" customHeight="1" x14ac:dyDescent="0.2">
      <c r="A23" s="642" t="s">
        <v>23</v>
      </c>
      <c r="B23" s="646"/>
      <c r="C23" s="393"/>
      <c r="D23" s="427"/>
    </row>
    <row r="24" spans="1:4" ht="18" customHeight="1" x14ac:dyDescent="0.2">
      <c r="A24" s="642" t="s">
        <v>24</v>
      </c>
      <c r="B24" s="172"/>
      <c r="C24" s="393"/>
      <c r="D24" s="427"/>
    </row>
    <row r="25" spans="1:4" ht="18" customHeight="1" x14ac:dyDescent="0.2">
      <c r="A25" s="642" t="s">
        <v>25</v>
      </c>
      <c r="B25" s="172"/>
      <c r="C25" s="393"/>
      <c r="D25" s="427"/>
    </row>
    <row r="26" spans="1:4" ht="18" customHeight="1" x14ac:dyDescent="0.2">
      <c r="A26" s="642" t="s">
        <v>26</v>
      </c>
      <c r="B26" s="172"/>
      <c r="C26" s="393"/>
      <c r="D26" s="427"/>
    </row>
    <row r="27" spans="1:4" ht="18" customHeight="1" x14ac:dyDescent="0.2">
      <c r="A27" s="642" t="s">
        <v>27</v>
      </c>
      <c r="B27" s="172"/>
      <c r="C27" s="393"/>
      <c r="D27" s="427"/>
    </row>
    <row r="28" spans="1:4" ht="18" customHeight="1" x14ac:dyDescent="0.2">
      <c r="A28" s="642" t="s">
        <v>28</v>
      </c>
      <c r="B28" s="172"/>
      <c r="C28" s="393"/>
      <c r="D28" s="427"/>
    </row>
    <row r="29" spans="1:4" ht="18" customHeight="1" x14ac:dyDescent="0.2">
      <c r="A29" s="642" t="s">
        <v>29</v>
      </c>
      <c r="B29" s="172"/>
      <c r="C29" s="393"/>
      <c r="D29" s="427"/>
    </row>
    <row r="30" spans="1:4" ht="25.5" customHeight="1" x14ac:dyDescent="0.2">
      <c r="A30" s="642" t="s">
        <v>30</v>
      </c>
      <c r="B30" s="172"/>
      <c r="C30" s="393"/>
      <c r="D30" s="427"/>
    </row>
    <row r="31" spans="1:4" ht="13.5" thickBot="1" x14ac:dyDescent="0.25">
      <c r="A31" s="655" t="s">
        <v>31</v>
      </c>
      <c r="B31" s="178"/>
      <c r="C31" s="527"/>
      <c r="D31" s="647"/>
    </row>
    <row r="32" spans="1:4" ht="13.5" thickBot="1" x14ac:dyDescent="0.25">
      <c r="A32" s="648" t="s">
        <v>32</v>
      </c>
      <c r="B32" s="649" t="s">
        <v>39</v>
      </c>
      <c r="C32" s="650">
        <f>+C4+C5+C6+C7+C8+C18+C19+C20+C21+C22+C23+C24+C25+C26+C27+C28+C29+C30+C31</f>
        <v>9420300</v>
      </c>
      <c r="D32" s="651">
        <f>+D4+D5+D6+D7+D8+D18+D19+D20+D21+D22+D23+D24+D25+D26+D27+D28+D29+D30+D31</f>
        <v>5522100</v>
      </c>
    </row>
  </sheetData>
  <phoneticPr fontId="27" type="noConversion"/>
  <printOptions horizontalCentered="1"/>
  <pageMargins left="0.78740157480314965" right="0.78740157480314965" top="1.7716535433070868" bottom="0.98425196850393704" header="0.78740157480314965" footer="0.78740157480314965"/>
  <pageSetup paperSize="9" scale="95" orientation="portrait" horizontalDpi="300" verticalDpi="300" r:id="rId1"/>
  <headerFooter alignWithMargins="0">
    <oddHeader>&amp;C&amp;"Times New Roman CE,Félkövér"&amp;14
&amp;12
Az önkormányzat által adott közvetett támogatások
(kedvezmények)
&amp;R&amp;"Times New Roman CE,Félkövér dőlt"&amp;11 5. tájékoztató tábla a .../2019. (V. .....) önkormányzati rendelethez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9"/>
  <sheetViews>
    <sheetView view="pageLayout" topLeftCell="A4" zoomScaleNormal="100" workbookViewId="0">
      <selection activeCell="D16" sqref="D16"/>
    </sheetView>
  </sheetViews>
  <sheetFormatPr defaultColWidth="9.33203125" defaultRowHeight="12.75" x14ac:dyDescent="0.2"/>
  <cols>
    <col min="1" max="1" width="6.6640625" style="8" customWidth="1"/>
    <col min="2" max="2" width="35.83203125" style="8" customWidth="1"/>
    <col min="3" max="3" width="20.83203125" style="8" customWidth="1"/>
    <col min="4" max="5" width="12.83203125" style="8" customWidth="1"/>
    <col min="6" max="16384" width="9.33203125" style="8"/>
  </cols>
  <sheetData>
    <row r="1" spans="1:5" ht="14.25" thickBot="1" x14ac:dyDescent="0.3">
      <c r="C1" s="190"/>
      <c r="D1" s="190"/>
      <c r="E1" s="190" t="s">
        <v>724</v>
      </c>
    </row>
    <row r="2" spans="1:5" ht="42.75" customHeight="1" thickBot="1" x14ac:dyDescent="0.25">
      <c r="A2" s="191" t="s">
        <v>58</v>
      </c>
      <c r="B2" s="192" t="s">
        <v>233</v>
      </c>
      <c r="C2" s="192" t="s">
        <v>234</v>
      </c>
      <c r="D2" s="193" t="s">
        <v>846</v>
      </c>
      <c r="E2" s="194" t="s">
        <v>847</v>
      </c>
    </row>
    <row r="3" spans="1:5" ht="15.75" customHeight="1" x14ac:dyDescent="0.2">
      <c r="A3" s="195"/>
      <c r="B3" s="923" t="s">
        <v>809</v>
      </c>
      <c r="C3" s="924"/>
      <c r="D3" s="925"/>
      <c r="E3" s="669"/>
    </row>
    <row r="4" spans="1:5" ht="15.95" customHeight="1" x14ac:dyDescent="0.2">
      <c r="A4" s="760" t="s">
        <v>6</v>
      </c>
      <c r="B4" s="926" t="s">
        <v>871</v>
      </c>
      <c r="C4" s="667" t="s">
        <v>727</v>
      </c>
      <c r="D4" s="671">
        <v>19000000</v>
      </c>
      <c r="E4" s="761">
        <v>19000000</v>
      </c>
    </row>
    <row r="5" spans="1:5" ht="15.95" customHeight="1" x14ac:dyDescent="0.2">
      <c r="A5" s="196" t="s">
        <v>7</v>
      </c>
      <c r="B5" s="926" t="s">
        <v>872</v>
      </c>
      <c r="C5" s="667" t="s">
        <v>727</v>
      </c>
      <c r="D5" s="671">
        <v>1000000</v>
      </c>
      <c r="E5" s="670">
        <v>1000000</v>
      </c>
    </row>
    <row r="6" spans="1:5" ht="15.95" customHeight="1" x14ac:dyDescent="0.2">
      <c r="A6" s="196" t="s">
        <v>8</v>
      </c>
      <c r="B6" s="667" t="s">
        <v>726</v>
      </c>
      <c r="C6" s="667" t="s">
        <v>727</v>
      </c>
      <c r="D6" s="671">
        <v>200000</v>
      </c>
      <c r="E6" s="670">
        <v>200000</v>
      </c>
    </row>
    <row r="7" spans="1:5" ht="15.95" customHeight="1" x14ac:dyDescent="0.2">
      <c r="A7" s="196" t="s">
        <v>9</v>
      </c>
      <c r="B7" s="667" t="s">
        <v>725</v>
      </c>
      <c r="C7" s="667" t="s">
        <v>727</v>
      </c>
      <c r="D7" s="671">
        <v>300000</v>
      </c>
      <c r="E7" s="670">
        <v>300000</v>
      </c>
    </row>
    <row r="8" spans="1:5" ht="15.95" customHeight="1" x14ac:dyDescent="0.2">
      <c r="A8" s="196" t="s">
        <v>10</v>
      </c>
      <c r="B8" s="667" t="s">
        <v>728</v>
      </c>
      <c r="C8" s="667" t="s">
        <v>727</v>
      </c>
      <c r="D8" s="671">
        <v>3000000</v>
      </c>
      <c r="E8" s="670">
        <v>3000000</v>
      </c>
    </row>
    <row r="9" spans="1:5" ht="15.95" customHeight="1" x14ac:dyDescent="0.2">
      <c r="A9" s="196" t="s">
        <v>11</v>
      </c>
      <c r="B9" s="667" t="s">
        <v>873</v>
      </c>
      <c r="C9" s="667" t="s">
        <v>727</v>
      </c>
      <c r="D9" s="671">
        <v>250000</v>
      </c>
      <c r="E9" s="670">
        <v>250000</v>
      </c>
    </row>
    <row r="10" spans="1:5" ht="15.95" customHeight="1" x14ac:dyDescent="0.2">
      <c r="A10" s="196" t="s">
        <v>12</v>
      </c>
      <c r="B10" s="667" t="s">
        <v>829</v>
      </c>
      <c r="C10" s="667" t="s">
        <v>727</v>
      </c>
      <c r="D10" s="671">
        <v>50000</v>
      </c>
      <c r="E10" s="670">
        <v>50000</v>
      </c>
    </row>
    <row r="11" spans="1:5" ht="15.95" customHeight="1" x14ac:dyDescent="0.2">
      <c r="A11" s="196" t="s">
        <v>13</v>
      </c>
      <c r="B11" s="667" t="s">
        <v>874</v>
      </c>
      <c r="C11" s="667" t="s">
        <v>727</v>
      </c>
      <c r="D11" s="671">
        <v>30000</v>
      </c>
      <c r="E11" s="670"/>
    </row>
    <row r="12" spans="1:5" ht="15.95" customHeight="1" x14ac:dyDescent="0.2">
      <c r="A12" s="196" t="s">
        <v>14</v>
      </c>
      <c r="B12" s="667" t="s">
        <v>828</v>
      </c>
      <c r="C12" s="667" t="s">
        <v>727</v>
      </c>
      <c r="D12" s="671">
        <v>100000</v>
      </c>
      <c r="E12" s="670">
        <v>100000</v>
      </c>
    </row>
    <row r="13" spans="1:5" ht="15.95" customHeight="1" x14ac:dyDescent="0.2">
      <c r="A13" s="196" t="s">
        <v>15</v>
      </c>
      <c r="B13" s="667" t="s">
        <v>875</v>
      </c>
      <c r="C13" s="667" t="s">
        <v>727</v>
      </c>
      <c r="D13" s="671">
        <v>100000</v>
      </c>
      <c r="E13" s="670">
        <v>100000</v>
      </c>
    </row>
    <row r="14" spans="1:5" ht="15.95" customHeight="1" x14ac:dyDescent="0.2">
      <c r="A14" s="196" t="s">
        <v>16</v>
      </c>
      <c r="B14" s="667" t="s">
        <v>878</v>
      </c>
      <c r="C14" s="667" t="s">
        <v>727</v>
      </c>
      <c r="D14" s="671">
        <v>200000</v>
      </c>
      <c r="E14" s="670">
        <v>200000</v>
      </c>
    </row>
    <row r="15" spans="1:5" ht="15.95" customHeight="1" x14ac:dyDescent="0.2">
      <c r="A15" s="196" t="s">
        <v>17</v>
      </c>
      <c r="B15" s="667" t="s">
        <v>876</v>
      </c>
      <c r="C15" s="667" t="s">
        <v>877</v>
      </c>
      <c r="D15" s="671">
        <v>4069049</v>
      </c>
      <c r="E15" s="670">
        <v>4069049</v>
      </c>
    </row>
    <row r="16" spans="1:5" ht="16.5" customHeight="1" x14ac:dyDescent="0.2">
      <c r="A16" s="196"/>
      <c r="B16" s="667"/>
      <c r="C16" s="667"/>
      <c r="D16" s="671"/>
      <c r="E16" s="922"/>
    </row>
    <row r="17" spans="1:5" ht="15.95" customHeight="1" x14ac:dyDescent="0.2">
      <c r="A17" s="766"/>
      <c r="B17" s="765" t="s">
        <v>810</v>
      </c>
      <c r="C17" s="764"/>
      <c r="D17" s="671">
        <v>1000000</v>
      </c>
      <c r="E17" s="927">
        <v>640000</v>
      </c>
    </row>
    <row r="18" spans="1:5" ht="15.95" customHeight="1" x14ac:dyDescent="0.2">
      <c r="A18" s="760" t="s">
        <v>18</v>
      </c>
      <c r="B18" s="762" t="s">
        <v>879</v>
      </c>
      <c r="C18" s="668" t="s">
        <v>727</v>
      </c>
      <c r="D18" s="671"/>
      <c r="E18" s="763">
        <v>100000</v>
      </c>
    </row>
    <row r="19" spans="1:5" ht="15.95" customHeight="1" x14ac:dyDescent="0.2">
      <c r="A19" s="196" t="s">
        <v>19</v>
      </c>
      <c r="B19" s="197" t="s">
        <v>880</v>
      </c>
      <c r="C19" s="668" t="s">
        <v>727</v>
      </c>
      <c r="D19" s="198"/>
      <c r="E19" s="199">
        <v>40000</v>
      </c>
    </row>
    <row r="20" spans="1:5" ht="15.95" customHeight="1" x14ac:dyDescent="0.2">
      <c r="A20" s="196" t="s">
        <v>20</v>
      </c>
      <c r="B20" s="197" t="s">
        <v>881</v>
      </c>
      <c r="C20" s="668" t="s">
        <v>727</v>
      </c>
      <c r="D20" s="198"/>
      <c r="E20" s="199">
        <v>200000</v>
      </c>
    </row>
    <row r="21" spans="1:5" ht="15.95" customHeight="1" x14ac:dyDescent="0.2">
      <c r="A21" s="196" t="s">
        <v>21</v>
      </c>
      <c r="B21" s="197" t="s">
        <v>882</v>
      </c>
      <c r="C21" s="668" t="s">
        <v>727</v>
      </c>
      <c r="D21" s="198"/>
      <c r="E21" s="199">
        <v>200000</v>
      </c>
    </row>
    <row r="22" spans="1:5" ht="15.95" customHeight="1" x14ac:dyDescent="0.2">
      <c r="A22" s="196" t="s">
        <v>22</v>
      </c>
      <c r="B22" s="197" t="s">
        <v>883</v>
      </c>
      <c r="C22" s="668" t="s">
        <v>727</v>
      </c>
      <c r="D22" s="198"/>
      <c r="E22" s="199">
        <v>100000</v>
      </c>
    </row>
    <row r="23" spans="1:5" ht="15.95" customHeight="1" x14ac:dyDescent="0.2">
      <c r="A23" s="196"/>
      <c r="B23" s="197"/>
      <c r="C23" s="197"/>
      <c r="D23" s="198"/>
      <c r="E23" s="199"/>
    </row>
    <row r="24" spans="1:5" ht="15.95" customHeight="1" x14ac:dyDescent="0.2">
      <c r="A24" s="196"/>
      <c r="B24" s="197"/>
      <c r="C24" s="197"/>
      <c r="D24" s="198"/>
      <c r="E24" s="199"/>
    </row>
    <row r="25" spans="1:5" ht="15.95" customHeight="1" x14ac:dyDescent="0.2">
      <c r="A25" s="196"/>
      <c r="B25" s="197"/>
      <c r="C25" s="197"/>
      <c r="D25" s="198"/>
      <c r="E25" s="199"/>
    </row>
    <row r="26" spans="1:5" ht="15.95" customHeight="1" x14ac:dyDescent="0.2">
      <c r="A26" s="196"/>
      <c r="B26" s="197"/>
      <c r="C26" s="197"/>
      <c r="D26" s="198"/>
      <c r="E26" s="199"/>
    </row>
    <row r="27" spans="1:5" ht="15.95" customHeight="1" x14ac:dyDescent="0.2">
      <c r="A27" s="196"/>
      <c r="B27" s="197"/>
      <c r="C27" s="197"/>
      <c r="D27" s="198"/>
      <c r="E27" s="199"/>
    </row>
    <row r="28" spans="1:5" ht="15.95" customHeight="1" thickBot="1" x14ac:dyDescent="0.25">
      <c r="A28" s="928"/>
      <c r="B28" s="929"/>
      <c r="C28" s="929"/>
      <c r="D28" s="930"/>
      <c r="E28" s="931"/>
    </row>
    <row r="29" spans="1:5" ht="15.95" customHeight="1" thickBot="1" x14ac:dyDescent="0.25">
      <c r="A29" s="1117" t="s">
        <v>39</v>
      </c>
      <c r="B29" s="1118"/>
      <c r="C29" s="200"/>
      <c r="D29" s="201">
        <f>SUM(D4:D28)</f>
        <v>29299049</v>
      </c>
      <c r="E29" s="202">
        <f>SUM(E4:E17)</f>
        <v>28909049</v>
      </c>
    </row>
  </sheetData>
  <mergeCells count="1">
    <mergeCell ref="A29:B29"/>
  </mergeCells>
  <phoneticPr fontId="27" type="noConversion"/>
  <printOptions horizontalCentered="1"/>
  <pageMargins left="0.78740157480314965" right="0.78740157480314965" top="1.5748031496062993" bottom="0.98425196850393704" header="0.78740157480314965" footer="0.78740157480314965"/>
  <pageSetup paperSize="9" scale="95" fitToWidth="2" orientation="portrait" r:id="rId1"/>
  <headerFooter alignWithMargins="0">
    <oddHeader>&amp;C&amp;"Times New Roman CE,Félkövér"&amp;12
K I M U T A T Á S
a 2018. évi céljelleggel juttatott támogatások felhasználásáról&amp;R&amp;"Times New Roman CE,Félkövér dőlt"&amp;11 6. tájékoztató tábla a .../2019. (V. .....) önkormányzati rendelethez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1"/>
  <sheetViews>
    <sheetView view="pageLayout" zoomScaleNormal="100" zoomScaleSheetLayoutView="100" workbookViewId="0">
      <selection activeCell="H9" sqref="H9"/>
    </sheetView>
  </sheetViews>
  <sheetFormatPr defaultColWidth="9.33203125" defaultRowHeight="15.75" x14ac:dyDescent="0.25"/>
  <cols>
    <col min="1" max="1" width="9.5" style="361" customWidth="1"/>
    <col min="2" max="2" width="60.83203125" style="361" customWidth="1"/>
    <col min="3" max="5" width="15.83203125" style="362" customWidth="1"/>
    <col min="6" max="16384" width="9.33203125" style="372"/>
  </cols>
  <sheetData>
    <row r="1" spans="1:5" ht="15.95" customHeight="1" x14ac:dyDescent="0.25">
      <c r="A1" s="980" t="s">
        <v>3</v>
      </c>
      <c r="B1" s="980"/>
      <c r="C1" s="980"/>
      <c r="D1" s="980"/>
      <c r="E1" s="980"/>
    </row>
    <row r="2" spans="1:5" ht="15.95" customHeight="1" thickBot="1" x14ac:dyDescent="0.3">
      <c r="A2" s="45" t="s">
        <v>109</v>
      </c>
      <c r="B2" s="45"/>
      <c r="C2" s="359"/>
      <c r="D2" s="359"/>
      <c r="E2" s="359" t="s">
        <v>716</v>
      </c>
    </row>
    <row r="3" spans="1:5" ht="15.95" customHeight="1" x14ac:dyDescent="0.25">
      <c r="A3" s="981" t="s">
        <v>58</v>
      </c>
      <c r="B3" s="983" t="s">
        <v>5</v>
      </c>
      <c r="C3" s="985" t="str">
        <f>+'1.1.sz.mell.'!C3:E3</f>
        <v>2018. évi</v>
      </c>
      <c r="D3" s="985"/>
      <c r="E3" s="986"/>
    </row>
    <row r="4" spans="1:5" ht="38.1" customHeight="1" thickBot="1" x14ac:dyDescent="0.3">
      <c r="A4" s="982"/>
      <c r="B4" s="984"/>
      <c r="C4" s="47" t="s">
        <v>176</v>
      </c>
      <c r="D4" s="47" t="s">
        <v>181</v>
      </c>
      <c r="E4" s="48" t="s">
        <v>182</v>
      </c>
    </row>
    <row r="5" spans="1:5" s="373" customFormat="1" ht="12" customHeight="1" thickBot="1" x14ac:dyDescent="0.25">
      <c r="A5" s="337" t="s">
        <v>399</v>
      </c>
      <c r="B5" s="338" t="s">
        <v>400</v>
      </c>
      <c r="C5" s="338" t="s">
        <v>401</v>
      </c>
      <c r="D5" s="338" t="s">
        <v>402</v>
      </c>
      <c r="E5" s="384" t="s">
        <v>403</v>
      </c>
    </row>
    <row r="6" spans="1:5" s="374" customFormat="1" ht="12" customHeight="1" thickBot="1" x14ac:dyDescent="0.25">
      <c r="A6" s="332" t="s">
        <v>6</v>
      </c>
      <c r="B6" s="333" t="s">
        <v>293</v>
      </c>
      <c r="C6" s="364">
        <f>SUM(C7:C12)</f>
        <v>0</v>
      </c>
      <c r="D6" s="364">
        <f>SUM(D7:D12)</f>
        <v>0</v>
      </c>
      <c r="E6" s="347">
        <f>SUM(E7:E12)</f>
        <v>0</v>
      </c>
    </row>
    <row r="7" spans="1:5" s="374" customFormat="1" ht="12" customHeight="1" x14ac:dyDescent="0.2">
      <c r="A7" s="327" t="s">
        <v>70</v>
      </c>
      <c r="B7" s="375" t="s">
        <v>294</v>
      </c>
      <c r="C7" s="366"/>
      <c r="D7" s="366"/>
      <c r="E7" s="349"/>
    </row>
    <row r="8" spans="1:5" s="374" customFormat="1" ht="12" customHeight="1" x14ac:dyDescent="0.2">
      <c r="A8" s="326" t="s">
        <v>71</v>
      </c>
      <c r="B8" s="376" t="s">
        <v>295</v>
      </c>
      <c r="C8" s="365"/>
      <c r="D8" s="365"/>
      <c r="E8" s="348"/>
    </row>
    <row r="9" spans="1:5" s="374" customFormat="1" ht="12" customHeight="1" x14ac:dyDescent="0.2">
      <c r="A9" s="326" t="s">
        <v>72</v>
      </c>
      <c r="B9" s="376" t="s">
        <v>296</v>
      </c>
      <c r="C9" s="365"/>
      <c r="D9" s="365"/>
      <c r="E9" s="348"/>
    </row>
    <row r="10" spans="1:5" s="374" customFormat="1" ht="12" customHeight="1" x14ac:dyDescent="0.2">
      <c r="A10" s="326" t="s">
        <v>73</v>
      </c>
      <c r="B10" s="376" t="s">
        <v>297</v>
      </c>
      <c r="C10" s="365"/>
      <c r="D10" s="365"/>
      <c r="E10" s="348"/>
    </row>
    <row r="11" spans="1:5" s="374" customFormat="1" ht="12" customHeight="1" x14ac:dyDescent="0.2">
      <c r="A11" s="326" t="s">
        <v>105</v>
      </c>
      <c r="B11" s="376" t="s">
        <v>298</v>
      </c>
      <c r="C11" s="365"/>
      <c r="D11" s="365"/>
      <c r="E11" s="348"/>
    </row>
    <row r="12" spans="1:5" s="374" customFormat="1" ht="12" customHeight="1" thickBot="1" x14ac:dyDescent="0.25">
      <c r="A12" s="328" t="s">
        <v>74</v>
      </c>
      <c r="B12" s="356" t="s">
        <v>837</v>
      </c>
      <c r="C12" s="367"/>
      <c r="D12" s="367"/>
      <c r="E12" s="350"/>
    </row>
    <row r="13" spans="1:5" s="374" customFormat="1" ht="12" customHeight="1" thickBot="1" x14ac:dyDescent="0.25">
      <c r="A13" s="332" t="s">
        <v>7</v>
      </c>
      <c r="B13" s="354" t="s">
        <v>299</v>
      </c>
      <c r="C13" s="364">
        <f>SUM(C14:C18)</f>
        <v>0</v>
      </c>
      <c r="D13" s="364">
        <f>SUM(D14:D18)</f>
        <v>0</v>
      </c>
      <c r="E13" s="347">
        <f>SUM(E14:E18)</f>
        <v>0</v>
      </c>
    </row>
    <row r="14" spans="1:5" s="374" customFormat="1" ht="12" customHeight="1" x14ac:dyDescent="0.2">
      <c r="A14" s="327" t="s">
        <v>76</v>
      </c>
      <c r="B14" s="375" t="s">
        <v>300</v>
      </c>
      <c r="C14" s="366"/>
      <c r="D14" s="366"/>
      <c r="E14" s="349"/>
    </row>
    <row r="15" spans="1:5" s="374" customFormat="1" ht="12" customHeight="1" x14ac:dyDescent="0.2">
      <c r="A15" s="326" t="s">
        <v>77</v>
      </c>
      <c r="B15" s="376" t="s">
        <v>301</v>
      </c>
      <c r="C15" s="365"/>
      <c r="D15" s="365"/>
      <c r="E15" s="348"/>
    </row>
    <row r="16" spans="1:5" s="374" customFormat="1" ht="12" customHeight="1" x14ac:dyDescent="0.2">
      <c r="A16" s="326" t="s">
        <v>78</v>
      </c>
      <c r="B16" s="376" t="s">
        <v>302</v>
      </c>
      <c r="C16" s="365"/>
      <c r="D16" s="365"/>
      <c r="E16" s="348"/>
    </row>
    <row r="17" spans="1:5" s="374" customFormat="1" ht="12" customHeight="1" x14ac:dyDescent="0.2">
      <c r="A17" s="326" t="s">
        <v>79</v>
      </c>
      <c r="B17" s="376" t="s">
        <v>303</v>
      </c>
      <c r="C17" s="365"/>
      <c r="D17" s="365"/>
      <c r="E17" s="348"/>
    </row>
    <row r="18" spans="1:5" s="374" customFormat="1" ht="12" customHeight="1" x14ac:dyDescent="0.2">
      <c r="A18" s="326" t="s">
        <v>80</v>
      </c>
      <c r="B18" s="376" t="s">
        <v>304</v>
      </c>
      <c r="C18" s="365"/>
      <c r="D18" s="365"/>
      <c r="E18" s="348"/>
    </row>
    <row r="19" spans="1:5" s="374" customFormat="1" ht="12" customHeight="1" thickBot="1" x14ac:dyDescent="0.25">
      <c r="A19" s="328" t="s">
        <v>87</v>
      </c>
      <c r="B19" s="377" t="s">
        <v>305</v>
      </c>
      <c r="C19" s="367"/>
      <c r="D19" s="367"/>
      <c r="E19" s="350"/>
    </row>
    <row r="20" spans="1:5" s="374" customFormat="1" ht="12" customHeight="1" thickBot="1" x14ac:dyDescent="0.25">
      <c r="A20" s="332" t="s">
        <v>8</v>
      </c>
      <c r="B20" s="333" t="s">
        <v>306</v>
      </c>
      <c r="C20" s="364">
        <f>SUM(C21:C25)</f>
        <v>0</v>
      </c>
      <c r="D20" s="364">
        <f>SUM(D21:D25)</f>
        <v>0</v>
      </c>
      <c r="E20" s="347">
        <f>SUM(E21:E25)</f>
        <v>0</v>
      </c>
    </row>
    <row r="21" spans="1:5" s="374" customFormat="1" ht="12" customHeight="1" x14ac:dyDescent="0.2">
      <c r="A21" s="327" t="s">
        <v>59</v>
      </c>
      <c r="B21" s="375" t="s">
        <v>307</v>
      </c>
      <c r="C21" s="366"/>
      <c r="D21" s="366"/>
      <c r="E21" s="349"/>
    </row>
    <row r="22" spans="1:5" s="374" customFormat="1" ht="12" customHeight="1" x14ac:dyDescent="0.2">
      <c r="A22" s="326" t="s">
        <v>60</v>
      </c>
      <c r="B22" s="376" t="s">
        <v>308</v>
      </c>
      <c r="C22" s="365"/>
      <c r="D22" s="365"/>
      <c r="E22" s="348"/>
    </row>
    <row r="23" spans="1:5" s="374" customFormat="1" ht="12" customHeight="1" x14ac:dyDescent="0.2">
      <c r="A23" s="326" t="s">
        <v>61</v>
      </c>
      <c r="B23" s="376" t="s">
        <v>309</v>
      </c>
      <c r="C23" s="365"/>
      <c r="D23" s="365"/>
      <c r="E23" s="348"/>
    </row>
    <row r="24" spans="1:5" s="374" customFormat="1" ht="12" customHeight="1" x14ac:dyDescent="0.2">
      <c r="A24" s="326" t="s">
        <v>62</v>
      </c>
      <c r="B24" s="376" t="s">
        <v>310</v>
      </c>
      <c r="C24" s="365"/>
      <c r="D24" s="365"/>
      <c r="E24" s="348"/>
    </row>
    <row r="25" spans="1:5" s="374" customFormat="1" ht="12" customHeight="1" x14ac:dyDescent="0.2">
      <c r="A25" s="326" t="s">
        <v>119</v>
      </c>
      <c r="B25" s="376" t="s">
        <v>311</v>
      </c>
      <c r="C25" s="365"/>
      <c r="D25" s="365"/>
      <c r="E25" s="348"/>
    </row>
    <row r="26" spans="1:5" s="374" customFormat="1" ht="12" customHeight="1" thickBot="1" x14ac:dyDescent="0.25">
      <c r="A26" s="328" t="s">
        <v>120</v>
      </c>
      <c r="B26" s="377" t="s">
        <v>312</v>
      </c>
      <c r="C26" s="367"/>
      <c r="D26" s="367"/>
      <c r="E26" s="350"/>
    </row>
    <row r="27" spans="1:5" s="374" customFormat="1" ht="12" customHeight="1" thickBot="1" x14ac:dyDescent="0.25">
      <c r="A27" s="332" t="s">
        <v>121</v>
      </c>
      <c r="B27" s="333" t="s">
        <v>697</v>
      </c>
      <c r="C27" s="370">
        <f>SUM(C28:C33)</f>
        <v>0</v>
      </c>
      <c r="D27" s="370">
        <f>SUM(D28:D33)</f>
        <v>0</v>
      </c>
      <c r="E27" s="383">
        <f>SUM(E28:E33)</f>
        <v>0</v>
      </c>
    </row>
    <row r="28" spans="1:5" s="374" customFormat="1" ht="12" customHeight="1" x14ac:dyDescent="0.2">
      <c r="A28" s="327" t="s">
        <v>313</v>
      </c>
      <c r="B28" s="375" t="s">
        <v>817</v>
      </c>
      <c r="C28" s="366"/>
      <c r="D28" s="366">
        <f>+D29+D30</f>
        <v>0</v>
      </c>
      <c r="E28" s="349">
        <f>+E29+E30</f>
        <v>0</v>
      </c>
    </row>
    <row r="29" spans="1:5" s="374" customFormat="1" ht="12" customHeight="1" x14ac:dyDescent="0.2">
      <c r="A29" s="326" t="s">
        <v>314</v>
      </c>
      <c r="B29" s="376" t="s">
        <v>701</v>
      </c>
      <c r="C29" s="365"/>
      <c r="D29" s="365"/>
      <c r="E29" s="348"/>
    </row>
    <row r="30" spans="1:5" s="374" customFormat="1" ht="12" customHeight="1" x14ac:dyDescent="0.2">
      <c r="A30" s="326" t="s">
        <v>315</v>
      </c>
      <c r="B30" s="376" t="s">
        <v>702</v>
      </c>
      <c r="C30" s="365"/>
      <c r="D30" s="365"/>
      <c r="E30" s="348"/>
    </row>
    <row r="31" spans="1:5" s="374" customFormat="1" ht="12" customHeight="1" x14ac:dyDescent="0.2">
      <c r="A31" s="326" t="s">
        <v>698</v>
      </c>
      <c r="B31" s="376" t="s">
        <v>816</v>
      </c>
      <c r="C31" s="365"/>
      <c r="D31" s="365"/>
      <c r="E31" s="348"/>
    </row>
    <row r="32" spans="1:5" s="374" customFormat="1" ht="12" customHeight="1" x14ac:dyDescent="0.2">
      <c r="A32" s="326" t="s">
        <v>699</v>
      </c>
      <c r="B32" s="376" t="s">
        <v>712</v>
      </c>
      <c r="C32" s="365"/>
      <c r="D32" s="365"/>
      <c r="E32" s="348"/>
    </row>
    <row r="33" spans="1:5" s="374" customFormat="1" ht="12" customHeight="1" thickBot="1" x14ac:dyDescent="0.25">
      <c r="A33" s="328" t="s">
        <v>700</v>
      </c>
      <c r="B33" s="356" t="s">
        <v>316</v>
      </c>
      <c r="C33" s="367"/>
      <c r="D33" s="367"/>
      <c r="E33" s="350"/>
    </row>
    <row r="34" spans="1:5" s="374" customFormat="1" ht="12" customHeight="1" thickBot="1" x14ac:dyDescent="0.25">
      <c r="A34" s="332" t="s">
        <v>10</v>
      </c>
      <c r="B34" s="333" t="s">
        <v>317</v>
      </c>
      <c r="C34" s="364">
        <f>SUM(C35:C44)</f>
        <v>0</v>
      </c>
      <c r="D34" s="364">
        <f>SUM(D35:D44)</f>
        <v>0</v>
      </c>
      <c r="E34" s="347">
        <f>SUM(E35:E44)</f>
        <v>0</v>
      </c>
    </row>
    <row r="35" spans="1:5" s="374" customFormat="1" ht="12" customHeight="1" x14ac:dyDescent="0.2">
      <c r="A35" s="327" t="s">
        <v>63</v>
      </c>
      <c r="B35" s="375" t="s">
        <v>318</v>
      </c>
      <c r="C35" s="366"/>
      <c r="D35" s="366"/>
      <c r="E35" s="349"/>
    </row>
    <row r="36" spans="1:5" s="374" customFormat="1" ht="12" customHeight="1" x14ac:dyDescent="0.2">
      <c r="A36" s="326" t="s">
        <v>64</v>
      </c>
      <c r="B36" s="376" t="s">
        <v>319</v>
      </c>
      <c r="C36" s="365"/>
      <c r="D36" s="365"/>
      <c r="E36" s="348"/>
    </row>
    <row r="37" spans="1:5" s="374" customFormat="1" ht="12" customHeight="1" x14ac:dyDescent="0.2">
      <c r="A37" s="326" t="s">
        <v>65</v>
      </c>
      <c r="B37" s="376" t="s">
        <v>320</v>
      </c>
      <c r="C37" s="365"/>
      <c r="D37" s="365"/>
      <c r="E37" s="348"/>
    </row>
    <row r="38" spans="1:5" s="374" customFormat="1" ht="12" customHeight="1" x14ac:dyDescent="0.2">
      <c r="A38" s="326" t="s">
        <v>123</v>
      </c>
      <c r="B38" s="376" t="s">
        <v>321</v>
      </c>
      <c r="C38" s="365"/>
      <c r="D38" s="365"/>
      <c r="E38" s="348"/>
    </row>
    <row r="39" spans="1:5" s="374" customFormat="1" ht="12" customHeight="1" x14ac:dyDescent="0.2">
      <c r="A39" s="326" t="s">
        <v>124</v>
      </c>
      <c r="B39" s="376" t="s">
        <v>322</v>
      </c>
      <c r="C39" s="365"/>
      <c r="D39" s="365"/>
      <c r="E39" s="348"/>
    </row>
    <row r="40" spans="1:5" s="374" customFormat="1" ht="12" customHeight="1" x14ac:dyDescent="0.2">
      <c r="A40" s="326" t="s">
        <v>125</v>
      </c>
      <c r="B40" s="376" t="s">
        <v>323</v>
      </c>
      <c r="C40" s="365"/>
      <c r="D40" s="365"/>
      <c r="E40" s="348"/>
    </row>
    <row r="41" spans="1:5" s="374" customFormat="1" ht="12" customHeight="1" x14ac:dyDescent="0.2">
      <c r="A41" s="326" t="s">
        <v>126</v>
      </c>
      <c r="B41" s="376" t="s">
        <v>324</v>
      </c>
      <c r="C41" s="365"/>
      <c r="D41" s="365"/>
      <c r="E41" s="348"/>
    </row>
    <row r="42" spans="1:5" s="374" customFormat="1" ht="12" customHeight="1" x14ac:dyDescent="0.2">
      <c r="A42" s="326" t="s">
        <v>127</v>
      </c>
      <c r="B42" s="376" t="s">
        <v>325</v>
      </c>
      <c r="C42" s="365"/>
      <c r="D42" s="365"/>
      <c r="E42" s="348"/>
    </row>
    <row r="43" spans="1:5" s="374" customFormat="1" ht="12" customHeight="1" x14ac:dyDescent="0.2">
      <c r="A43" s="326" t="s">
        <v>326</v>
      </c>
      <c r="B43" s="376" t="s">
        <v>327</v>
      </c>
      <c r="C43" s="368"/>
      <c r="D43" s="368"/>
      <c r="E43" s="351"/>
    </row>
    <row r="44" spans="1:5" s="374" customFormat="1" ht="12" customHeight="1" thickBot="1" x14ac:dyDescent="0.25">
      <c r="A44" s="328" t="s">
        <v>328</v>
      </c>
      <c r="B44" s="377" t="s">
        <v>329</v>
      </c>
      <c r="C44" s="369"/>
      <c r="D44" s="369"/>
      <c r="E44" s="352"/>
    </row>
    <row r="45" spans="1:5" s="374" customFormat="1" ht="12" customHeight="1" thickBot="1" x14ac:dyDescent="0.25">
      <c r="A45" s="332" t="s">
        <v>11</v>
      </c>
      <c r="B45" s="333" t="s">
        <v>330</v>
      </c>
      <c r="C45" s="364">
        <f>SUM(C46:C50)</f>
        <v>0</v>
      </c>
      <c r="D45" s="364">
        <f>SUM(D46:D50)</f>
        <v>0</v>
      </c>
      <c r="E45" s="347">
        <f>SUM(E46:E50)</f>
        <v>0</v>
      </c>
    </row>
    <row r="46" spans="1:5" s="374" customFormat="1" ht="12" customHeight="1" x14ac:dyDescent="0.2">
      <c r="A46" s="327" t="s">
        <v>66</v>
      </c>
      <c r="B46" s="375" t="s">
        <v>331</v>
      </c>
      <c r="C46" s="385"/>
      <c r="D46" s="385"/>
      <c r="E46" s="353"/>
    </row>
    <row r="47" spans="1:5" s="374" customFormat="1" ht="12" customHeight="1" x14ac:dyDescent="0.2">
      <c r="A47" s="326" t="s">
        <v>67</v>
      </c>
      <c r="B47" s="376" t="s">
        <v>332</v>
      </c>
      <c r="C47" s="368"/>
      <c r="D47" s="368"/>
      <c r="E47" s="351"/>
    </row>
    <row r="48" spans="1:5" s="374" customFormat="1" ht="12" customHeight="1" x14ac:dyDescent="0.2">
      <c r="A48" s="326" t="s">
        <v>333</v>
      </c>
      <c r="B48" s="376" t="s">
        <v>334</v>
      </c>
      <c r="C48" s="368"/>
      <c r="D48" s="368"/>
      <c r="E48" s="351"/>
    </row>
    <row r="49" spans="1:5" s="374" customFormat="1" ht="12" customHeight="1" x14ac:dyDescent="0.2">
      <c r="A49" s="326" t="s">
        <v>335</v>
      </c>
      <c r="B49" s="376" t="s">
        <v>336</v>
      </c>
      <c r="C49" s="368"/>
      <c r="D49" s="368"/>
      <c r="E49" s="351"/>
    </row>
    <row r="50" spans="1:5" s="374" customFormat="1" ht="12" customHeight="1" thickBot="1" x14ac:dyDescent="0.25">
      <c r="A50" s="328" t="s">
        <v>337</v>
      </c>
      <c r="B50" s="377" t="s">
        <v>338</v>
      </c>
      <c r="C50" s="369"/>
      <c r="D50" s="369"/>
      <c r="E50" s="352"/>
    </row>
    <row r="51" spans="1:5" s="374" customFormat="1" ht="17.25" customHeight="1" thickBot="1" x14ac:dyDescent="0.25">
      <c r="A51" s="332" t="s">
        <v>128</v>
      </c>
      <c r="B51" s="333" t="s">
        <v>339</v>
      </c>
      <c r="C51" s="364">
        <f>SUM(C52:C54)</f>
        <v>0</v>
      </c>
      <c r="D51" s="364">
        <f>SUM(D52:D54)</f>
        <v>0</v>
      </c>
      <c r="E51" s="347">
        <f>SUM(E52:E54)</f>
        <v>0</v>
      </c>
    </row>
    <row r="52" spans="1:5" s="374" customFormat="1" ht="12" customHeight="1" x14ac:dyDescent="0.2">
      <c r="A52" s="327" t="s">
        <v>68</v>
      </c>
      <c r="B52" s="375" t="s">
        <v>340</v>
      </c>
      <c r="C52" s="366"/>
      <c r="D52" s="366"/>
      <c r="E52" s="349"/>
    </row>
    <row r="53" spans="1:5" s="374" customFormat="1" ht="12" customHeight="1" x14ac:dyDescent="0.2">
      <c r="A53" s="326" t="s">
        <v>69</v>
      </c>
      <c r="B53" s="376" t="s">
        <v>341</v>
      </c>
      <c r="C53" s="365"/>
      <c r="D53" s="365"/>
      <c r="E53" s="348"/>
    </row>
    <row r="54" spans="1:5" s="374" customFormat="1" ht="12" customHeight="1" x14ac:dyDescent="0.2">
      <c r="A54" s="326" t="s">
        <v>342</v>
      </c>
      <c r="B54" s="376" t="s">
        <v>343</v>
      </c>
      <c r="C54" s="365"/>
      <c r="D54" s="365"/>
      <c r="E54" s="348"/>
    </row>
    <row r="55" spans="1:5" s="374" customFormat="1" ht="12" customHeight="1" thickBot="1" x14ac:dyDescent="0.25">
      <c r="A55" s="328" t="s">
        <v>344</v>
      </c>
      <c r="B55" s="377" t="s">
        <v>345</v>
      </c>
      <c r="C55" s="367"/>
      <c r="D55" s="367"/>
      <c r="E55" s="350"/>
    </row>
    <row r="56" spans="1:5" s="374" customFormat="1" ht="12" customHeight="1" thickBot="1" x14ac:dyDescent="0.25">
      <c r="A56" s="332" t="s">
        <v>13</v>
      </c>
      <c r="B56" s="354" t="s">
        <v>346</v>
      </c>
      <c r="C56" s="364">
        <f>SUM(C57:C59)</f>
        <v>0</v>
      </c>
      <c r="D56" s="364">
        <f>SUM(D57:D59)</f>
        <v>0</v>
      </c>
      <c r="E56" s="347">
        <f>SUM(E57:E59)</f>
        <v>0</v>
      </c>
    </row>
    <row r="57" spans="1:5" s="374" customFormat="1" ht="12" customHeight="1" x14ac:dyDescent="0.2">
      <c r="A57" s="327" t="s">
        <v>129</v>
      </c>
      <c r="B57" s="375" t="s">
        <v>347</v>
      </c>
      <c r="C57" s="368"/>
      <c r="D57" s="368"/>
      <c r="E57" s="351"/>
    </row>
    <row r="58" spans="1:5" s="374" customFormat="1" ht="12" customHeight="1" x14ac:dyDescent="0.2">
      <c r="A58" s="326" t="s">
        <v>130</v>
      </c>
      <c r="B58" s="376" t="s">
        <v>348</v>
      </c>
      <c r="C58" s="368"/>
      <c r="D58" s="368"/>
      <c r="E58" s="351"/>
    </row>
    <row r="59" spans="1:5" s="374" customFormat="1" ht="12" customHeight="1" x14ac:dyDescent="0.2">
      <c r="A59" s="326" t="s">
        <v>155</v>
      </c>
      <c r="B59" s="376" t="s">
        <v>349</v>
      </c>
      <c r="C59" s="368"/>
      <c r="D59" s="368"/>
      <c r="E59" s="351"/>
    </row>
    <row r="60" spans="1:5" s="374" customFormat="1" ht="12" customHeight="1" thickBot="1" x14ac:dyDescent="0.25">
      <c r="A60" s="328" t="s">
        <v>350</v>
      </c>
      <c r="B60" s="377" t="s">
        <v>351</v>
      </c>
      <c r="C60" s="368"/>
      <c r="D60" s="368"/>
      <c r="E60" s="351"/>
    </row>
    <row r="61" spans="1:5" s="374" customFormat="1" ht="12" customHeight="1" thickBot="1" x14ac:dyDescent="0.25">
      <c r="A61" s="332" t="s">
        <v>14</v>
      </c>
      <c r="B61" s="333" t="s">
        <v>352</v>
      </c>
      <c r="C61" s="370">
        <f>+C6+C13+C20+C27+C34+C45+C51+C56</f>
        <v>0</v>
      </c>
      <c r="D61" s="370">
        <f>+D6+D13+D20+D27+D34+D45+D51+D56</f>
        <v>0</v>
      </c>
      <c r="E61" s="383">
        <f>+E6+E13+E20+E27+E34+E45+E51+E56</f>
        <v>0</v>
      </c>
    </row>
    <row r="62" spans="1:5" s="374" customFormat="1" ht="12" customHeight="1" thickBot="1" x14ac:dyDescent="0.25">
      <c r="A62" s="386" t="s">
        <v>353</v>
      </c>
      <c r="B62" s="354" t="s">
        <v>354</v>
      </c>
      <c r="C62" s="364">
        <f>+C63+C64+C65</f>
        <v>0</v>
      </c>
      <c r="D62" s="364">
        <f>+D63+D64+D65</f>
        <v>0</v>
      </c>
      <c r="E62" s="347">
        <f>+E63+E64+E65</f>
        <v>0</v>
      </c>
    </row>
    <row r="63" spans="1:5" s="374" customFormat="1" ht="12" customHeight="1" x14ac:dyDescent="0.2">
      <c r="A63" s="327" t="s">
        <v>355</v>
      </c>
      <c r="B63" s="375" t="s">
        <v>356</v>
      </c>
      <c r="C63" s="368"/>
      <c r="D63" s="368"/>
      <c r="E63" s="351"/>
    </row>
    <row r="64" spans="1:5" s="374" customFormat="1" ht="12" customHeight="1" x14ac:dyDescent="0.2">
      <c r="A64" s="326" t="s">
        <v>357</v>
      </c>
      <c r="B64" s="376" t="s">
        <v>358</v>
      </c>
      <c r="C64" s="368"/>
      <c r="D64" s="368"/>
      <c r="E64" s="351"/>
    </row>
    <row r="65" spans="1:5" s="374" customFormat="1" ht="12" customHeight="1" thickBot="1" x14ac:dyDescent="0.25">
      <c r="A65" s="328" t="s">
        <v>359</v>
      </c>
      <c r="B65" s="312" t="s">
        <v>404</v>
      </c>
      <c r="C65" s="368"/>
      <c r="D65" s="368"/>
      <c r="E65" s="351"/>
    </row>
    <row r="66" spans="1:5" s="374" customFormat="1" ht="12" customHeight="1" thickBot="1" x14ac:dyDescent="0.25">
      <c r="A66" s="386" t="s">
        <v>361</v>
      </c>
      <c r="B66" s="354" t="s">
        <v>362</v>
      </c>
      <c r="C66" s="364">
        <f>+C67+C68+C69+C70</f>
        <v>0</v>
      </c>
      <c r="D66" s="364">
        <f>+D67+D68+D69+D70</f>
        <v>0</v>
      </c>
      <c r="E66" s="347">
        <f>+E67+E68+E69+E70</f>
        <v>0</v>
      </c>
    </row>
    <row r="67" spans="1:5" s="374" customFormat="1" ht="13.5" customHeight="1" x14ac:dyDescent="0.2">
      <c r="A67" s="327" t="s">
        <v>106</v>
      </c>
      <c r="B67" s="375" t="s">
        <v>363</v>
      </c>
      <c r="C67" s="368"/>
      <c r="D67" s="368"/>
      <c r="E67" s="351"/>
    </row>
    <row r="68" spans="1:5" s="374" customFormat="1" ht="12" customHeight="1" x14ac:dyDescent="0.2">
      <c r="A68" s="326" t="s">
        <v>107</v>
      </c>
      <c r="B68" s="376" t="s">
        <v>364</v>
      </c>
      <c r="C68" s="368"/>
      <c r="D68" s="368"/>
      <c r="E68" s="351"/>
    </row>
    <row r="69" spans="1:5" s="374" customFormat="1" ht="12" customHeight="1" x14ac:dyDescent="0.2">
      <c r="A69" s="326" t="s">
        <v>365</v>
      </c>
      <c r="B69" s="376" t="s">
        <v>366</v>
      </c>
      <c r="C69" s="368"/>
      <c r="D69" s="368"/>
      <c r="E69" s="351"/>
    </row>
    <row r="70" spans="1:5" s="374" customFormat="1" ht="12" customHeight="1" thickBot="1" x14ac:dyDescent="0.25">
      <c r="A70" s="328" t="s">
        <v>367</v>
      </c>
      <c r="B70" s="377" t="s">
        <v>368</v>
      </c>
      <c r="C70" s="368"/>
      <c r="D70" s="368"/>
      <c r="E70" s="351"/>
    </row>
    <row r="71" spans="1:5" s="374" customFormat="1" ht="12" customHeight="1" thickBot="1" x14ac:dyDescent="0.25">
      <c r="A71" s="386" t="s">
        <v>369</v>
      </c>
      <c r="B71" s="354" t="s">
        <v>370</v>
      </c>
      <c r="C71" s="364">
        <f>+C72+C73</f>
        <v>0</v>
      </c>
      <c r="D71" s="364">
        <f>+D72+D73</f>
        <v>0</v>
      </c>
      <c r="E71" s="347">
        <f>+E72+E73</f>
        <v>0</v>
      </c>
    </row>
    <row r="72" spans="1:5" s="374" customFormat="1" ht="12" customHeight="1" x14ac:dyDescent="0.2">
      <c r="A72" s="327" t="s">
        <v>371</v>
      </c>
      <c r="B72" s="375" t="s">
        <v>372</v>
      </c>
      <c r="C72" s="368"/>
      <c r="D72" s="368"/>
      <c r="E72" s="351"/>
    </row>
    <row r="73" spans="1:5" s="374" customFormat="1" ht="12" customHeight="1" thickBot="1" x14ac:dyDescent="0.25">
      <c r="A73" s="328" t="s">
        <v>373</v>
      </c>
      <c r="B73" s="377" t="s">
        <v>374</v>
      </c>
      <c r="C73" s="368"/>
      <c r="D73" s="368"/>
      <c r="E73" s="351"/>
    </row>
    <row r="74" spans="1:5" s="374" customFormat="1" ht="12" customHeight="1" thickBot="1" x14ac:dyDescent="0.25">
      <c r="A74" s="386" t="s">
        <v>375</v>
      </c>
      <c r="B74" s="354" t="s">
        <v>376</v>
      </c>
      <c r="C74" s="364">
        <f>+C75+C76+C77</f>
        <v>0</v>
      </c>
      <c r="D74" s="364">
        <f>+D75+D76+D77</f>
        <v>0</v>
      </c>
      <c r="E74" s="347">
        <f>+E75+E76+E77</f>
        <v>0</v>
      </c>
    </row>
    <row r="75" spans="1:5" s="374" customFormat="1" ht="12" customHeight="1" x14ac:dyDescent="0.2">
      <c r="A75" s="327" t="s">
        <v>377</v>
      </c>
      <c r="B75" s="375" t="s">
        <v>378</v>
      </c>
      <c r="C75" s="368"/>
      <c r="D75" s="368"/>
      <c r="E75" s="351"/>
    </row>
    <row r="76" spans="1:5" s="374" customFormat="1" ht="12" customHeight="1" x14ac:dyDescent="0.2">
      <c r="A76" s="326" t="s">
        <v>379</v>
      </c>
      <c r="B76" s="376" t="s">
        <v>380</v>
      </c>
      <c r="C76" s="368"/>
      <c r="D76" s="368"/>
      <c r="E76" s="351"/>
    </row>
    <row r="77" spans="1:5" s="374" customFormat="1" ht="12" customHeight="1" thickBot="1" x14ac:dyDescent="0.25">
      <c r="A77" s="328" t="s">
        <v>381</v>
      </c>
      <c r="B77" s="356" t="s">
        <v>382</v>
      </c>
      <c r="C77" s="368"/>
      <c r="D77" s="368"/>
      <c r="E77" s="351"/>
    </row>
    <row r="78" spans="1:5" s="374" customFormat="1" ht="12" customHeight="1" thickBot="1" x14ac:dyDescent="0.25">
      <c r="A78" s="386" t="s">
        <v>383</v>
      </c>
      <c r="B78" s="354" t="s">
        <v>384</v>
      </c>
      <c r="C78" s="364">
        <f>+C79+C80+C81+C82</f>
        <v>0</v>
      </c>
      <c r="D78" s="364">
        <f>+D79+D80+D81+D82</f>
        <v>0</v>
      </c>
      <c r="E78" s="347">
        <f>+E79+E80+E81+E82</f>
        <v>0</v>
      </c>
    </row>
    <row r="79" spans="1:5" s="374" customFormat="1" ht="12" customHeight="1" x14ac:dyDescent="0.2">
      <c r="A79" s="378" t="s">
        <v>385</v>
      </c>
      <c r="B79" s="375" t="s">
        <v>386</v>
      </c>
      <c r="C79" s="368"/>
      <c r="D79" s="368"/>
      <c r="E79" s="351"/>
    </row>
    <row r="80" spans="1:5" s="374" customFormat="1" ht="12" customHeight="1" x14ac:dyDescent="0.2">
      <c r="A80" s="379" t="s">
        <v>387</v>
      </c>
      <c r="B80" s="376" t="s">
        <v>388</v>
      </c>
      <c r="C80" s="368"/>
      <c r="D80" s="368"/>
      <c r="E80" s="351"/>
    </row>
    <row r="81" spans="1:5" s="374" customFormat="1" ht="12" customHeight="1" x14ac:dyDescent="0.2">
      <c r="A81" s="379" t="s">
        <v>389</v>
      </c>
      <c r="B81" s="376" t="s">
        <v>390</v>
      </c>
      <c r="C81" s="368"/>
      <c r="D81" s="368"/>
      <c r="E81" s="351"/>
    </row>
    <row r="82" spans="1:5" s="374" customFormat="1" ht="12" customHeight="1" thickBot="1" x14ac:dyDescent="0.25">
      <c r="A82" s="387" t="s">
        <v>391</v>
      </c>
      <c r="B82" s="356" t="s">
        <v>392</v>
      </c>
      <c r="C82" s="368"/>
      <c r="D82" s="368"/>
      <c r="E82" s="351"/>
    </row>
    <row r="83" spans="1:5" s="374" customFormat="1" ht="12" customHeight="1" thickBot="1" x14ac:dyDescent="0.25">
      <c r="A83" s="386" t="s">
        <v>393</v>
      </c>
      <c r="B83" s="354" t="s">
        <v>394</v>
      </c>
      <c r="C83" s="389"/>
      <c r="D83" s="389"/>
      <c r="E83" s="390"/>
    </row>
    <row r="84" spans="1:5" s="374" customFormat="1" ht="12" customHeight="1" thickBot="1" x14ac:dyDescent="0.25">
      <c r="A84" s="386" t="s">
        <v>395</v>
      </c>
      <c r="B84" s="310" t="s">
        <v>396</v>
      </c>
      <c r="C84" s="370">
        <f>+C62+C66+C71+C74+C78+C83</f>
        <v>0</v>
      </c>
      <c r="D84" s="370">
        <f>+D62+D66+D71+D74+D78+D83</f>
        <v>0</v>
      </c>
      <c r="E84" s="383">
        <f>+E62+E66+E71+E74+E78+E83</f>
        <v>0</v>
      </c>
    </row>
    <row r="85" spans="1:5" s="374" customFormat="1" ht="12" customHeight="1" thickBot="1" x14ac:dyDescent="0.25">
      <c r="A85" s="388" t="s">
        <v>397</v>
      </c>
      <c r="B85" s="313" t="s">
        <v>398</v>
      </c>
      <c r="C85" s="370">
        <f>+C61+C84</f>
        <v>0</v>
      </c>
      <c r="D85" s="370">
        <f>+D61+D84</f>
        <v>0</v>
      </c>
      <c r="E85" s="383">
        <f>+E61+E84</f>
        <v>0</v>
      </c>
    </row>
    <row r="86" spans="1:5" s="374" customFormat="1" ht="12" customHeight="1" x14ac:dyDescent="0.2">
      <c r="A86" s="308"/>
      <c r="B86" s="308"/>
      <c r="C86" s="309"/>
      <c r="D86" s="309"/>
      <c r="E86" s="309"/>
    </row>
    <row r="87" spans="1:5" ht="16.5" customHeight="1" x14ac:dyDescent="0.25">
      <c r="A87" s="980" t="s">
        <v>35</v>
      </c>
      <c r="B87" s="980"/>
      <c r="C87" s="980"/>
      <c r="D87" s="980"/>
      <c r="E87" s="980"/>
    </row>
    <row r="88" spans="1:5" s="380" customFormat="1" ht="16.5" customHeight="1" thickBot="1" x14ac:dyDescent="0.3">
      <c r="A88" s="46" t="s">
        <v>110</v>
      </c>
      <c r="B88" s="46"/>
      <c r="C88" s="341"/>
      <c r="D88" s="341"/>
      <c r="E88" s="341" t="s">
        <v>716</v>
      </c>
    </row>
    <row r="89" spans="1:5" s="380" customFormat="1" ht="16.5" customHeight="1" x14ac:dyDescent="0.25">
      <c r="A89" s="981" t="s">
        <v>58</v>
      </c>
      <c r="B89" s="983" t="s">
        <v>175</v>
      </c>
      <c r="C89" s="985" t="str">
        <f>+C3</f>
        <v>2018. évi</v>
      </c>
      <c r="D89" s="985"/>
      <c r="E89" s="986"/>
    </row>
    <row r="90" spans="1:5" ht="38.1" customHeight="1" thickBot="1" x14ac:dyDescent="0.3">
      <c r="A90" s="982"/>
      <c r="B90" s="984"/>
      <c r="C90" s="47" t="s">
        <v>176</v>
      </c>
      <c r="D90" s="47" t="s">
        <v>181</v>
      </c>
      <c r="E90" s="48" t="s">
        <v>182</v>
      </c>
    </row>
    <row r="91" spans="1:5" s="373" customFormat="1" ht="12" customHeight="1" thickBot="1" x14ac:dyDescent="0.25">
      <c r="A91" s="337" t="s">
        <v>399</v>
      </c>
      <c r="B91" s="338" t="s">
        <v>400</v>
      </c>
      <c r="C91" s="338" t="s">
        <v>401</v>
      </c>
      <c r="D91" s="338" t="s">
        <v>402</v>
      </c>
      <c r="E91" s="339" t="s">
        <v>403</v>
      </c>
    </row>
    <row r="92" spans="1:5" ht="12" customHeight="1" thickBot="1" x14ac:dyDescent="0.3">
      <c r="A92" s="332" t="s">
        <v>6</v>
      </c>
      <c r="B92" s="335" t="s">
        <v>405</v>
      </c>
      <c r="C92" s="364">
        <f>SUM(C93:C97)</f>
        <v>24765465</v>
      </c>
      <c r="D92" s="364">
        <f>SUM(D93:D97)</f>
        <v>24765465</v>
      </c>
      <c r="E92" s="347">
        <f>SUM(E93:E97)</f>
        <v>20529678</v>
      </c>
    </row>
    <row r="93" spans="1:5" ht="12" customHeight="1" x14ac:dyDescent="0.25">
      <c r="A93" s="327" t="s">
        <v>70</v>
      </c>
      <c r="B93" s="321" t="s">
        <v>36</v>
      </c>
      <c r="C93" s="870">
        <f>+'7.4. sz. mell HIV'!C45</f>
        <v>18881211</v>
      </c>
      <c r="D93" s="366">
        <f>+'7.4. sz. mell HIV'!D45</f>
        <v>18881211</v>
      </c>
      <c r="E93" s="665">
        <f>+'7.4. sz. mell HIV'!E45</f>
        <v>16087034</v>
      </c>
    </row>
    <row r="94" spans="1:5" ht="12" customHeight="1" x14ac:dyDescent="0.25">
      <c r="A94" s="326" t="s">
        <v>71</v>
      </c>
      <c r="B94" s="320" t="s">
        <v>131</v>
      </c>
      <c r="C94" s="816">
        <f>+'7.4. sz. mell HIV'!C46</f>
        <v>4871754</v>
      </c>
      <c r="D94" s="365">
        <f>+'7.4. sz. mell HIV'!D46</f>
        <v>4871754</v>
      </c>
      <c r="E94" s="348">
        <f>+'7.4. sz. mell HIV'!E46</f>
        <v>3964376</v>
      </c>
    </row>
    <row r="95" spans="1:5" ht="12" customHeight="1" x14ac:dyDescent="0.25">
      <c r="A95" s="326" t="s">
        <v>72</v>
      </c>
      <c r="B95" s="320" t="s">
        <v>98</v>
      </c>
      <c r="C95" s="816">
        <f>+'7.4. sz. mell HIV'!C47</f>
        <v>1012500</v>
      </c>
      <c r="D95" s="365">
        <f>+'7.4. sz. mell HIV'!D47</f>
        <v>1012500</v>
      </c>
      <c r="E95" s="348">
        <f>+'7.4. sz. mell HIV'!E47</f>
        <v>478268</v>
      </c>
    </row>
    <row r="96" spans="1:5" ht="12" customHeight="1" x14ac:dyDescent="0.25">
      <c r="A96" s="326" t="s">
        <v>73</v>
      </c>
      <c r="B96" s="323" t="s">
        <v>132</v>
      </c>
      <c r="C96" s="367"/>
      <c r="D96" s="367"/>
      <c r="E96" s="484">
        <f>+'7.4. sz. mell HIV'!E48</f>
        <v>0</v>
      </c>
    </row>
    <row r="97" spans="1:5" ht="12" customHeight="1" x14ac:dyDescent="0.25">
      <c r="A97" s="326" t="s">
        <v>82</v>
      </c>
      <c r="B97" s="331" t="s">
        <v>133</v>
      </c>
      <c r="C97" s="367"/>
      <c r="D97" s="367"/>
      <c r="E97" s="349">
        <f>+'7.4. sz. mell HIV'!E49</f>
        <v>0</v>
      </c>
    </row>
    <row r="98" spans="1:5" ht="12" customHeight="1" x14ac:dyDescent="0.25">
      <c r="A98" s="326" t="s">
        <v>74</v>
      </c>
      <c r="B98" s="320" t="s">
        <v>406</v>
      </c>
      <c r="C98" s="367"/>
      <c r="D98" s="367"/>
      <c r="E98" s="350"/>
    </row>
    <row r="99" spans="1:5" ht="12" customHeight="1" x14ac:dyDescent="0.25">
      <c r="A99" s="326" t="s">
        <v>75</v>
      </c>
      <c r="B99" s="343" t="s">
        <v>407</v>
      </c>
      <c r="C99" s="367"/>
      <c r="D99" s="367"/>
      <c r="E99" s="350"/>
    </row>
    <row r="100" spans="1:5" ht="12" customHeight="1" x14ac:dyDescent="0.25">
      <c r="A100" s="326" t="s">
        <v>83</v>
      </c>
      <c r="B100" s="344" t="s">
        <v>408</v>
      </c>
      <c r="C100" s="367"/>
      <c r="D100" s="367"/>
      <c r="E100" s="350"/>
    </row>
    <row r="101" spans="1:5" ht="12" customHeight="1" x14ac:dyDescent="0.25">
      <c r="A101" s="326" t="s">
        <v>84</v>
      </c>
      <c r="B101" s="344" t="s">
        <v>409</v>
      </c>
      <c r="C101" s="367"/>
      <c r="D101" s="367"/>
      <c r="E101" s="350"/>
    </row>
    <row r="102" spans="1:5" ht="12" customHeight="1" x14ac:dyDescent="0.25">
      <c r="A102" s="326" t="s">
        <v>85</v>
      </c>
      <c r="B102" s="343" t="s">
        <v>410</v>
      </c>
      <c r="C102" s="367"/>
      <c r="D102" s="367"/>
      <c r="E102" s="350"/>
    </row>
    <row r="103" spans="1:5" ht="12" customHeight="1" x14ac:dyDescent="0.25">
      <c r="A103" s="326" t="s">
        <v>86</v>
      </c>
      <c r="B103" s="343" t="s">
        <v>411</v>
      </c>
      <c r="C103" s="367"/>
      <c r="D103" s="367"/>
      <c r="E103" s="350"/>
    </row>
    <row r="104" spans="1:5" ht="12" customHeight="1" x14ac:dyDescent="0.25">
      <c r="A104" s="326" t="s">
        <v>88</v>
      </c>
      <c r="B104" s="344" t="s">
        <v>412</v>
      </c>
      <c r="C104" s="367"/>
      <c r="D104" s="367"/>
      <c r="E104" s="350"/>
    </row>
    <row r="105" spans="1:5" ht="12" customHeight="1" x14ac:dyDescent="0.25">
      <c r="A105" s="325" t="s">
        <v>134</v>
      </c>
      <c r="B105" s="345" t="s">
        <v>413</v>
      </c>
      <c r="C105" s="367"/>
      <c r="D105" s="367"/>
      <c r="E105" s="350"/>
    </row>
    <row r="106" spans="1:5" ht="12" customHeight="1" x14ac:dyDescent="0.25">
      <c r="A106" s="326" t="s">
        <v>414</v>
      </c>
      <c r="B106" s="345" t="s">
        <v>415</v>
      </c>
      <c r="C106" s="367"/>
      <c r="D106" s="367"/>
      <c r="E106" s="350"/>
    </row>
    <row r="107" spans="1:5" ht="12" customHeight="1" thickBot="1" x14ac:dyDescent="0.3">
      <c r="A107" s="330" t="s">
        <v>416</v>
      </c>
      <c r="B107" s="346" t="s">
        <v>417</v>
      </c>
      <c r="C107" s="93"/>
      <c r="D107" s="93"/>
      <c r="E107" s="311"/>
    </row>
    <row r="108" spans="1:5" ht="12" customHeight="1" thickBot="1" x14ac:dyDescent="0.3">
      <c r="A108" s="332" t="s">
        <v>7</v>
      </c>
      <c r="B108" s="335" t="s">
        <v>418</v>
      </c>
      <c r="C108" s="364">
        <f>+C109+C111+C113</f>
        <v>0</v>
      </c>
      <c r="D108" s="364">
        <f>+D109+D111+D113</f>
        <v>0</v>
      </c>
      <c r="E108" s="347">
        <f>+E109+E111+E113</f>
        <v>0</v>
      </c>
    </row>
    <row r="109" spans="1:5" ht="12" customHeight="1" x14ac:dyDescent="0.25">
      <c r="A109" s="327" t="s">
        <v>76</v>
      </c>
      <c r="B109" s="320" t="s">
        <v>153</v>
      </c>
      <c r="C109" s="366"/>
      <c r="D109" s="366"/>
      <c r="E109" s="349"/>
    </row>
    <row r="110" spans="1:5" ht="12" customHeight="1" x14ac:dyDescent="0.25">
      <c r="A110" s="327" t="s">
        <v>77</v>
      </c>
      <c r="B110" s="324" t="s">
        <v>419</v>
      </c>
      <c r="C110" s="366"/>
      <c r="D110" s="366"/>
      <c r="E110" s="349"/>
    </row>
    <row r="111" spans="1:5" x14ac:dyDescent="0.25">
      <c r="A111" s="327" t="s">
        <v>78</v>
      </c>
      <c r="B111" s="324" t="s">
        <v>135</v>
      </c>
      <c r="C111" s="365"/>
      <c r="D111" s="365"/>
      <c r="E111" s="348"/>
    </row>
    <row r="112" spans="1:5" ht="12" customHeight="1" x14ac:dyDescent="0.25">
      <c r="A112" s="327" t="s">
        <v>79</v>
      </c>
      <c r="B112" s="324" t="s">
        <v>420</v>
      </c>
      <c r="C112" s="365"/>
      <c r="D112" s="365"/>
      <c r="E112" s="348"/>
    </row>
    <row r="113" spans="1:5" ht="12" customHeight="1" x14ac:dyDescent="0.25">
      <c r="A113" s="327" t="s">
        <v>80</v>
      </c>
      <c r="B113" s="356" t="s">
        <v>156</v>
      </c>
      <c r="C113" s="365"/>
      <c r="D113" s="365"/>
      <c r="E113" s="348"/>
    </row>
    <row r="114" spans="1:5" ht="21.75" customHeight="1" x14ac:dyDescent="0.25">
      <c r="A114" s="327" t="s">
        <v>87</v>
      </c>
      <c r="B114" s="355" t="s">
        <v>421</v>
      </c>
      <c r="C114" s="365"/>
      <c r="D114" s="365"/>
      <c r="E114" s="348"/>
    </row>
    <row r="115" spans="1:5" ht="24" customHeight="1" x14ac:dyDescent="0.25">
      <c r="A115" s="327" t="s">
        <v>89</v>
      </c>
      <c r="B115" s="371" t="s">
        <v>422</v>
      </c>
      <c r="C115" s="365"/>
      <c r="D115" s="365"/>
      <c r="E115" s="348"/>
    </row>
    <row r="116" spans="1:5" ht="12" customHeight="1" x14ac:dyDescent="0.25">
      <c r="A116" s="327" t="s">
        <v>136</v>
      </c>
      <c r="B116" s="344" t="s">
        <v>409</v>
      </c>
      <c r="C116" s="365"/>
      <c r="D116" s="365"/>
      <c r="E116" s="348"/>
    </row>
    <row r="117" spans="1:5" ht="12" customHeight="1" x14ac:dyDescent="0.25">
      <c r="A117" s="327" t="s">
        <v>137</v>
      </c>
      <c r="B117" s="344" t="s">
        <v>423</v>
      </c>
      <c r="C117" s="365"/>
      <c r="D117" s="365"/>
      <c r="E117" s="348"/>
    </row>
    <row r="118" spans="1:5" ht="12" customHeight="1" x14ac:dyDescent="0.25">
      <c r="A118" s="327" t="s">
        <v>138</v>
      </c>
      <c r="B118" s="344" t="s">
        <v>424</v>
      </c>
      <c r="C118" s="365"/>
      <c r="D118" s="365"/>
      <c r="E118" s="348"/>
    </row>
    <row r="119" spans="1:5" s="391" customFormat="1" ht="12" customHeight="1" x14ac:dyDescent="0.2">
      <c r="A119" s="327" t="s">
        <v>425</v>
      </c>
      <c r="B119" s="344" t="s">
        <v>412</v>
      </c>
      <c r="C119" s="365"/>
      <c r="D119" s="365"/>
      <c r="E119" s="348"/>
    </row>
    <row r="120" spans="1:5" ht="12" customHeight="1" x14ac:dyDescent="0.25">
      <c r="A120" s="327" t="s">
        <v>426</v>
      </c>
      <c r="B120" s="344" t="s">
        <v>427</v>
      </c>
      <c r="C120" s="365"/>
      <c r="D120" s="365"/>
      <c r="E120" s="348"/>
    </row>
    <row r="121" spans="1:5" ht="12" customHeight="1" thickBot="1" x14ac:dyDescent="0.3">
      <c r="A121" s="325" t="s">
        <v>428</v>
      </c>
      <c r="B121" s="344" t="s">
        <v>429</v>
      </c>
      <c r="C121" s="367"/>
      <c r="D121" s="367"/>
      <c r="E121" s="350"/>
    </row>
    <row r="122" spans="1:5" ht="12" customHeight="1" thickBot="1" x14ac:dyDescent="0.3">
      <c r="A122" s="332" t="s">
        <v>8</v>
      </c>
      <c r="B122" s="340" t="s">
        <v>430</v>
      </c>
      <c r="C122" s="364">
        <f>+C123+C124</f>
        <v>0</v>
      </c>
      <c r="D122" s="364">
        <f>+D123+D124</f>
        <v>0</v>
      </c>
      <c r="E122" s="347">
        <f>+E123+E124</f>
        <v>0</v>
      </c>
    </row>
    <row r="123" spans="1:5" ht="12" customHeight="1" x14ac:dyDescent="0.25">
      <c r="A123" s="327" t="s">
        <v>59</v>
      </c>
      <c r="B123" s="321" t="s">
        <v>44</v>
      </c>
      <c r="C123" s="366"/>
      <c r="D123" s="366"/>
      <c r="E123" s="349"/>
    </row>
    <row r="124" spans="1:5" ht="12" customHeight="1" thickBot="1" x14ac:dyDescent="0.3">
      <c r="A124" s="328" t="s">
        <v>60</v>
      </c>
      <c r="B124" s="324" t="s">
        <v>45</v>
      </c>
      <c r="C124" s="367"/>
      <c r="D124" s="367"/>
      <c r="E124" s="350"/>
    </row>
    <row r="125" spans="1:5" ht="12" customHeight="1" thickBot="1" x14ac:dyDescent="0.3">
      <c r="A125" s="332" t="s">
        <v>9</v>
      </c>
      <c r="B125" s="340" t="s">
        <v>431</v>
      </c>
      <c r="C125" s="364">
        <f>+C92+C108+C122</f>
        <v>24765465</v>
      </c>
      <c r="D125" s="364">
        <f>+D92+D108+D122</f>
        <v>24765465</v>
      </c>
      <c r="E125" s="347">
        <f>+E92+E108+E122</f>
        <v>20529678</v>
      </c>
    </row>
    <row r="126" spans="1:5" ht="12" customHeight="1" thickBot="1" x14ac:dyDescent="0.3">
      <c r="A126" s="332" t="s">
        <v>10</v>
      </c>
      <c r="B126" s="340" t="s">
        <v>432</v>
      </c>
      <c r="C126" s="364">
        <f>+C127+C128+C129</f>
        <v>0</v>
      </c>
      <c r="D126" s="364">
        <f>+D127+D128+D129</f>
        <v>0</v>
      </c>
      <c r="E126" s="347">
        <f>+E127+E128+E129</f>
        <v>0</v>
      </c>
    </row>
    <row r="127" spans="1:5" ht="12" customHeight="1" x14ac:dyDescent="0.25">
      <c r="A127" s="327" t="s">
        <v>63</v>
      </c>
      <c r="B127" s="321" t="s">
        <v>433</v>
      </c>
      <c r="C127" s="365"/>
      <c r="D127" s="365"/>
      <c r="E127" s="348"/>
    </row>
    <row r="128" spans="1:5" ht="12" customHeight="1" x14ac:dyDescent="0.25">
      <c r="A128" s="327" t="s">
        <v>64</v>
      </c>
      <c r="B128" s="321" t="s">
        <v>434</v>
      </c>
      <c r="C128" s="365"/>
      <c r="D128" s="365"/>
      <c r="E128" s="348"/>
    </row>
    <row r="129" spans="1:9" ht="12" customHeight="1" thickBot="1" x14ac:dyDescent="0.3">
      <c r="A129" s="325" t="s">
        <v>65</v>
      </c>
      <c r="B129" s="319" t="s">
        <v>435</v>
      </c>
      <c r="C129" s="365"/>
      <c r="D129" s="365"/>
      <c r="E129" s="348"/>
    </row>
    <row r="130" spans="1:9" ht="12" customHeight="1" thickBot="1" x14ac:dyDescent="0.3">
      <c r="A130" s="332" t="s">
        <v>11</v>
      </c>
      <c r="B130" s="340" t="s">
        <v>436</v>
      </c>
      <c r="C130" s="364">
        <f>+C131+C132+C134+C133</f>
        <v>0</v>
      </c>
      <c r="D130" s="364">
        <f>+D131+D132+D134+D133</f>
        <v>0</v>
      </c>
      <c r="E130" s="347">
        <f>+E131+E132+E134+E133</f>
        <v>0</v>
      </c>
    </row>
    <row r="131" spans="1:9" ht="12" customHeight="1" x14ac:dyDescent="0.25">
      <c r="A131" s="327" t="s">
        <v>66</v>
      </c>
      <c r="B131" s="321" t="s">
        <v>437</v>
      </c>
      <c r="C131" s="365"/>
      <c r="D131" s="365"/>
      <c r="E131" s="348"/>
    </row>
    <row r="132" spans="1:9" ht="12" customHeight="1" x14ac:dyDescent="0.25">
      <c r="A132" s="327" t="s">
        <v>67</v>
      </c>
      <c r="B132" s="321" t="s">
        <v>438</v>
      </c>
      <c r="C132" s="365"/>
      <c r="D132" s="365"/>
      <c r="E132" s="348"/>
    </row>
    <row r="133" spans="1:9" ht="12" customHeight="1" x14ac:dyDescent="0.25">
      <c r="A133" s="327" t="s">
        <v>333</v>
      </c>
      <c r="B133" s="321" t="s">
        <v>439</v>
      </c>
      <c r="C133" s="365"/>
      <c r="D133" s="365"/>
      <c r="E133" s="348"/>
    </row>
    <row r="134" spans="1:9" ht="12" customHeight="1" thickBot="1" x14ac:dyDescent="0.3">
      <c r="A134" s="325" t="s">
        <v>335</v>
      </c>
      <c r="B134" s="319" t="s">
        <v>440</v>
      </c>
      <c r="C134" s="365"/>
      <c r="D134" s="365"/>
      <c r="E134" s="348"/>
    </row>
    <row r="135" spans="1:9" ht="12" customHeight="1" thickBot="1" x14ac:dyDescent="0.3">
      <c r="A135" s="332" t="s">
        <v>12</v>
      </c>
      <c r="B135" s="340" t="s">
        <v>441</v>
      </c>
      <c r="C135" s="370">
        <f>+C136+C137+C138+C139</f>
        <v>0</v>
      </c>
      <c r="D135" s="370">
        <f>+D136+D137+D138+D139</f>
        <v>0</v>
      </c>
      <c r="E135" s="383">
        <f>+E136+E137+E138+E139</f>
        <v>0</v>
      </c>
    </row>
    <row r="136" spans="1:9" ht="12" customHeight="1" x14ac:dyDescent="0.25">
      <c r="A136" s="327" t="s">
        <v>68</v>
      </c>
      <c r="B136" s="321" t="s">
        <v>442</v>
      </c>
      <c r="C136" s="365"/>
      <c r="D136" s="365"/>
      <c r="E136" s="348"/>
    </row>
    <row r="137" spans="1:9" ht="12" customHeight="1" x14ac:dyDescent="0.25">
      <c r="A137" s="327" t="s">
        <v>69</v>
      </c>
      <c r="B137" s="321" t="s">
        <v>443</v>
      </c>
      <c r="C137" s="365"/>
      <c r="D137" s="365"/>
      <c r="E137" s="348"/>
    </row>
    <row r="138" spans="1:9" ht="12" customHeight="1" x14ac:dyDescent="0.25">
      <c r="A138" s="327" t="s">
        <v>342</v>
      </c>
      <c r="B138" s="321" t="s">
        <v>444</v>
      </c>
      <c r="C138" s="365"/>
      <c r="D138" s="365"/>
      <c r="E138" s="348"/>
    </row>
    <row r="139" spans="1:9" ht="12" customHeight="1" thickBot="1" x14ac:dyDescent="0.3">
      <c r="A139" s="325" t="s">
        <v>344</v>
      </c>
      <c r="B139" s="319" t="s">
        <v>445</v>
      </c>
      <c r="C139" s="365"/>
      <c r="D139" s="365"/>
      <c r="E139" s="348"/>
    </row>
    <row r="140" spans="1:9" ht="15" customHeight="1" thickBot="1" x14ac:dyDescent="0.3">
      <c r="A140" s="332" t="s">
        <v>13</v>
      </c>
      <c r="B140" s="340" t="s">
        <v>446</v>
      </c>
      <c r="C140" s="94">
        <f>+C141+C142+C143+C144</f>
        <v>0</v>
      </c>
      <c r="D140" s="94">
        <f>+D141+D142+D143+D144</f>
        <v>0</v>
      </c>
      <c r="E140" s="316">
        <f>+E141+E142+E143+E144</f>
        <v>0</v>
      </c>
      <c r="F140" s="381"/>
      <c r="G140" s="382"/>
      <c r="H140" s="382"/>
      <c r="I140" s="382"/>
    </row>
    <row r="141" spans="1:9" s="374" customFormat="1" ht="12.95" customHeight="1" x14ac:dyDescent="0.2">
      <c r="A141" s="327" t="s">
        <v>129</v>
      </c>
      <c r="B141" s="321" t="s">
        <v>447</v>
      </c>
      <c r="C141" s="365"/>
      <c r="D141" s="365"/>
      <c r="E141" s="348"/>
    </row>
    <row r="142" spans="1:9" ht="12.75" customHeight="1" x14ac:dyDescent="0.25">
      <c r="A142" s="327" t="s">
        <v>130</v>
      </c>
      <c r="B142" s="321" t="s">
        <v>448</v>
      </c>
      <c r="C142" s="365"/>
      <c r="D142" s="365"/>
      <c r="E142" s="348"/>
    </row>
    <row r="143" spans="1:9" ht="12.75" customHeight="1" x14ac:dyDescent="0.25">
      <c r="A143" s="327" t="s">
        <v>155</v>
      </c>
      <c r="B143" s="321" t="s">
        <v>449</v>
      </c>
      <c r="C143" s="365"/>
      <c r="D143" s="365"/>
      <c r="E143" s="348"/>
    </row>
    <row r="144" spans="1:9" ht="12.75" customHeight="1" thickBot="1" x14ac:dyDescent="0.3">
      <c r="A144" s="327" t="s">
        <v>350</v>
      </c>
      <c r="B144" s="321" t="s">
        <v>450</v>
      </c>
      <c r="C144" s="365"/>
      <c r="D144" s="365"/>
      <c r="E144" s="348"/>
    </row>
    <row r="145" spans="1:5" ht="16.5" thickBot="1" x14ac:dyDescent="0.3">
      <c r="A145" s="332" t="s">
        <v>14</v>
      </c>
      <c r="B145" s="340" t="s">
        <v>451</v>
      </c>
      <c r="C145" s="314">
        <f>+C126+C130+C135+C140</f>
        <v>0</v>
      </c>
      <c r="D145" s="314">
        <f>+D126+D130+D135+D140</f>
        <v>0</v>
      </c>
      <c r="E145" s="315">
        <f>+E126+E130+E135+E140</f>
        <v>0</v>
      </c>
    </row>
    <row r="146" spans="1:5" ht="16.5" thickBot="1" x14ac:dyDescent="0.3">
      <c r="A146" s="357" t="s">
        <v>15</v>
      </c>
      <c r="B146" s="360" t="s">
        <v>452</v>
      </c>
      <c r="C146" s="314">
        <f>+C125+C145</f>
        <v>24765465</v>
      </c>
      <c r="D146" s="314">
        <f>+D125+D145</f>
        <v>24765465</v>
      </c>
      <c r="E146" s="315">
        <f>+E125+E145</f>
        <v>20529678</v>
      </c>
    </row>
    <row r="148" spans="1:5" ht="18.75" customHeight="1" x14ac:dyDescent="0.25">
      <c r="A148" s="979" t="s">
        <v>453</v>
      </c>
      <c r="B148" s="979"/>
      <c r="C148" s="979"/>
      <c r="D148" s="979"/>
      <c r="E148" s="979"/>
    </row>
    <row r="149" spans="1:5" ht="13.5" customHeight="1" thickBot="1" x14ac:dyDescent="0.3">
      <c r="A149" s="342" t="s">
        <v>111</v>
      </c>
      <c r="B149" s="342"/>
      <c r="C149" s="372"/>
      <c r="E149" s="359" t="s">
        <v>716</v>
      </c>
    </row>
    <row r="150" spans="1:5" ht="21.75" thickBot="1" x14ac:dyDescent="0.3">
      <c r="A150" s="332">
        <v>1</v>
      </c>
      <c r="B150" s="335" t="s">
        <v>454</v>
      </c>
      <c r="C150" s="358">
        <f>+C61-C125</f>
        <v>-24765465</v>
      </c>
      <c r="D150" s="358">
        <f>+D61-D125</f>
        <v>-24765465</v>
      </c>
      <c r="E150" s="358">
        <f>+E61-E125</f>
        <v>-20529678</v>
      </c>
    </row>
    <row r="151" spans="1:5" ht="21.75" thickBot="1" x14ac:dyDescent="0.3">
      <c r="A151" s="332" t="s">
        <v>7</v>
      </c>
      <c r="B151" s="335" t="s">
        <v>455</v>
      </c>
      <c r="C151" s="358">
        <f>+C84-C145</f>
        <v>0</v>
      </c>
      <c r="D151" s="358">
        <f>+D84-D145</f>
        <v>0</v>
      </c>
      <c r="E151" s="358">
        <f>+E84-E145</f>
        <v>0</v>
      </c>
    </row>
    <row r="152" spans="1:5" ht="7.5" customHeight="1" x14ac:dyDescent="0.25"/>
    <row r="154" spans="1:5" ht="12.75" customHeight="1" x14ac:dyDescent="0.25"/>
    <row r="155" spans="1:5" ht="12.75" customHeight="1" x14ac:dyDescent="0.25"/>
    <row r="156" spans="1:5" ht="12.75" customHeight="1" x14ac:dyDescent="0.25"/>
    <row r="157" spans="1:5" ht="12.75" customHeight="1" x14ac:dyDescent="0.25"/>
    <row r="158" spans="1:5" ht="12.75" customHeight="1" x14ac:dyDescent="0.25"/>
    <row r="159" spans="1:5" ht="12.75" customHeight="1" x14ac:dyDescent="0.25"/>
    <row r="160" spans="1:5" ht="12.75" customHeight="1" x14ac:dyDescent="0.25"/>
    <row r="161" spans="3:5" s="361" customFormat="1" ht="12.75" customHeight="1" x14ac:dyDescent="0.25">
      <c r="C161" s="362"/>
      <c r="D161" s="362"/>
      <c r="E161" s="362"/>
    </row>
  </sheetData>
  <mergeCells count="9">
    <mergeCell ref="A148:E148"/>
    <mergeCell ref="A1:E1"/>
    <mergeCell ref="A3:A4"/>
    <mergeCell ref="B3:B4"/>
    <mergeCell ref="C3:E3"/>
    <mergeCell ref="A87:E87"/>
    <mergeCell ref="A89:A90"/>
    <mergeCell ref="B89:B90"/>
    <mergeCell ref="C89:E89"/>
  </mergeCells>
  <phoneticPr fontId="27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2018. ÉVI ZÁRSZÁMADÁS
ÁLLAMIGAZGATÁSI FELADATOK MÉRLEGE
&amp;R&amp;"Times New Roman CE,Félkövér dőlt"&amp;11 1.4. melléklet a 10/2019. (V. 30.) önkormányzati rendelethez</oddHeader>
  </headerFooter>
  <rowBreaks count="1" manualBreakCount="1">
    <brk id="86" max="4" man="1"/>
  </row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3"/>
  <sheetViews>
    <sheetView zoomScaleNormal="100" zoomScaleSheetLayoutView="58" workbookViewId="0">
      <selection activeCell="B7" sqref="B7"/>
    </sheetView>
  </sheetViews>
  <sheetFormatPr defaultColWidth="9.33203125" defaultRowHeight="12.75" x14ac:dyDescent="0.2"/>
  <cols>
    <col min="1" max="1" width="9.33203125" style="267"/>
    <col min="2" max="2" width="58.33203125" style="267" customWidth="1"/>
    <col min="3" max="5" width="25" style="267" customWidth="1"/>
    <col min="6" max="6" width="5.5" style="267" customWidth="1"/>
    <col min="7" max="16384" width="9.33203125" style="267"/>
  </cols>
  <sheetData>
    <row r="1" spans="1:6" x14ac:dyDescent="0.2">
      <c r="A1" s="268"/>
      <c r="F1" s="1122" t="str">
        <f>+CONCATENATE("7. tájékoztató tábla a 15/",LEFT(ÖSSZEFÜGGÉSEK!A4,4)+1,". (V. 30.) önkormányzati rendelethez")</f>
        <v>7. tájékoztató tábla a 15/2019. (V. 30.) önkormányzati rendelethez</v>
      </c>
    </row>
    <row r="2" spans="1:6" ht="33" customHeight="1" x14ac:dyDescent="0.2">
      <c r="A2" s="1119" t="str">
        <f>+CONCATENATE("Ibrány Város Önkormányzata tulajdonában álló gazdálkodó szervezetek működéséből származó",CHAR(10),"kötelezettségek és részesedések alakulása a ",LEFT(ÖSSZEFÜGGÉSEK!A4,4),". évben")</f>
        <v>Ibrány Város Önkormányzata tulajdonában álló gazdálkodó szervezetek működéséből származó
kötelezettségek és részesedések alakulása a 2018. évben</v>
      </c>
      <c r="B2" s="1119"/>
      <c r="C2" s="1119"/>
      <c r="D2" s="1119"/>
      <c r="E2" s="1119"/>
      <c r="F2" s="1122"/>
    </row>
    <row r="3" spans="1:6" ht="16.5" thickBot="1" x14ac:dyDescent="0.3">
      <c r="A3" s="269"/>
      <c r="F3" s="1122"/>
    </row>
    <row r="4" spans="1:6" ht="79.5" thickBot="1" x14ac:dyDescent="0.25">
      <c r="A4" s="270" t="s">
        <v>239</v>
      </c>
      <c r="B4" s="271" t="s">
        <v>283</v>
      </c>
      <c r="C4" s="271" t="s">
        <v>284</v>
      </c>
      <c r="D4" s="271" t="s">
        <v>285</v>
      </c>
      <c r="E4" s="272" t="s">
        <v>286</v>
      </c>
      <c r="F4" s="1122"/>
    </row>
    <row r="5" spans="1:6" ht="15.75" x14ac:dyDescent="0.2">
      <c r="A5" s="273" t="s">
        <v>6</v>
      </c>
      <c r="B5" s="277" t="s">
        <v>812</v>
      </c>
      <c r="C5" s="280"/>
      <c r="D5" s="283">
        <v>26300000</v>
      </c>
      <c r="E5" s="287"/>
      <c r="F5" s="1122"/>
    </row>
    <row r="6" spans="1:6" ht="15.75" x14ac:dyDescent="0.2">
      <c r="A6" s="274" t="s">
        <v>7</v>
      </c>
      <c r="B6" s="278" t="s">
        <v>811</v>
      </c>
      <c r="C6" s="281"/>
      <c r="D6" s="284">
        <v>158200000</v>
      </c>
      <c r="E6" s="288"/>
      <c r="F6" s="1122"/>
    </row>
    <row r="7" spans="1:6" ht="15.75" x14ac:dyDescent="0.2">
      <c r="A7" s="274" t="s">
        <v>8</v>
      </c>
      <c r="B7" s="278"/>
      <c r="C7" s="281"/>
      <c r="D7" s="284"/>
      <c r="E7" s="288"/>
      <c r="F7" s="1122"/>
    </row>
    <row r="8" spans="1:6" ht="15.75" x14ac:dyDescent="0.2">
      <c r="A8" s="274" t="s">
        <v>9</v>
      </c>
      <c r="B8" s="278"/>
      <c r="C8" s="281"/>
      <c r="D8" s="284"/>
      <c r="E8" s="288"/>
      <c r="F8" s="1122"/>
    </row>
    <row r="9" spans="1:6" ht="15.75" x14ac:dyDescent="0.2">
      <c r="A9" s="274" t="s">
        <v>10</v>
      </c>
      <c r="B9" s="278"/>
      <c r="C9" s="281"/>
      <c r="D9" s="284"/>
      <c r="E9" s="288"/>
      <c r="F9" s="1122"/>
    </row>
    <row r="10" spans="1:6" ht="15.75" x14ac:dyDescent="0.2">
      <c r="A10" s="274" t="s">
        <v>11</v>
      </c>
      <c r="B10" s="278"/>
      <c r="C10" s="281"/>
      <c r="D10" s="284"/>
      <c r="E10" s="288"/>
      <c r="F10" s="1122"/>
    </row>
    <row r="11" spans="1:6" ht="15.75" x14ac:dyDescent="0.2">
      <c r="A11" s="274" t="s">
        <v>12</v>
      </c>
      <c r="B11" s="278"/>
      <c r="C11" s="281"/>
      <c r="D11" s="284"/>
      <c r="E11" s="288"/>
      <c r="F11" s="1122"/>
    </row>
    <row r="12" spans="1:6" ht="15.75" x14ac:dyDescent="0.2">
      <c r="A12" s="274" t="s">
        <v>13</v>
      </c>
      <c r="B12" s="278"/>
      <c r="C12" s="281"/>
      <c r="D12" s="284"/>
      <c r="E12" s="288"/>
      <c r="F12" s="1122"/>
    </row>
    <row r="13" spans="1:6" ht="15.75" x14ac:dyDescent="0.2">
      <c r="A13" s="274" t="s">
        <v>14</v>
      </c>
      <c r="B13" s="278"/>
      <c r="C13" s="281"/>
      <c r="D13" s="284"/>
      <c r="E13" s="288"/>
      <c r="F13" s="1122"/>
    </row>
    <row r="14" spans="1:6" ht="15.75" x14ac:dyDescent="0.2">
      <c r="A14" s="274" t="s">
        <v>15</v>
      </c>
      <c r="B14" s="278"/>
      <c r="C14" s="281"/>
      <c r="D14" s="284"/>
      <c r="E14" s="288"/>
      <c r="F14" s="1122"/>
    </row>
    <row r="15" spans="1:6" ht="15.75" x14ac:dyDescent="0.2">
      <c r="A15" s="274" t="s">
        <v>16</v>
      </c>
      <c r="B15" s="278"/>
      <c r="C15" s="281"/>
      <c r="D15" s="284"/>
      <c r="E15" s="288"/>
      <c r="F15" s="1122"/>
    </row>
    <row r="16" spans="1:6" ht="15.75" x14ac:dyDescent="0.2">
      <c r="A16" s="274" t="s">
        <v>17</v>
      </c>
      <c r="B16" s="278"/>
      <c r="C16" s="281"/>
      <c r="D16" s="284"/>
      <c r="E16" s="288"/>
      <c r="F16" s="1122"/>
    </row>
    <row r="17" spans="1:6" ht="15.75" x14ac:dyDescent="0.2">
      <c r="A17" s="274" t="s">
        <v>18</v>
      </c>
      <c r="B17" s="278"/>
      <c r="C17" s="281"/>
      <c r="D17" s="284"/>
      <c r="E17" s="288"/>
      <c r="F17" s="1122"/>
    </row>
    <row r="18" spans="1:6" ht="15.75" x14ac:dyDescent="0.2">
      <c r="A18" s="274" t="s">
        <v>19</v>
      </c>
      <c r="B18" s="278"/>
      <c r="C18" s="281"/>
      <c r="D18" s="284"/>
      <c r="E18" s="288"/>
      <c r="F18" s="1122"/>
    </row>
    <row r="19" spans="1:6" ht="15.75" x14ac:dyDescent="0.2">
      <c r="A19" s="274" t="s">
        <v>20</v>
      </c>
      <c r="B19" s="278"/>
      <c r="C19" s="281"/>
      <c r="D19" s="284"/>
      <c r="E19" s="288"/>
      <c r="F19" s="1122"/>
    </row>
    <row r="20" spans="1:6" ht="15.75" x14ac:dyDescent="0.2">
      <c r="A20" s="274" t="s">
        <v>21</v>
      </c>
      <c r="B20" s="278"/>
      <c r="C20" s="281"/>
      <c r="D20" s="284"/>
      <c r="E20" s="288"/>
      <c r="F20" s="1122"/>
    </row>
    <row r="21" spans="1:6" ht="16.5" thickBot="1" x14ac:dyDescent="0.25">
      <c r="A21" s="275" t="s">
        <v>22</v>
      </c>
      <c r="B21" s="279"/>
      <c r="C21" s="282"/>
      <c r="D21" s="285"/>
      <c r="E21" s="289"/>
      <c r="F21" s="1122"/>
    </row>
    <row r="22" spans="1:6" ht="16.5" thickBot="1" x14ac:dyDescent="0.3">
      <c r="A22" s="1120" t="s">
        <v>287</v>
      </c>
      <c r="B22" s="1121"/>
      <c r="C22" s="276"/>
      <c r="D22" s="286">
        <f>IF(SUM(D5:D21)=0,"",SUM(D5:D21))</f>
        <v>184500000</v>
      </c>
      <c r="E22" s="290" t="str">
        <f>IF(SUM(E5:E21)=0,"",SUM(E5:E21))</f>
        <v/>
      </c>
      <c r="F22" s="1122"/>
    </row>
    <row r="23" spans="1:6" ht="15.75" x14ac:dyDescent="0.25">
      <c r="A23" s="269"/>
    </row>
  </sheetData>
  <mergeCells count="3">
    <mergeCell ref="A2:E2"/>
    <mergeCell ref="A22:B22"/>
    <mergeCell ref="F1:F22"/>
  </mergeCells>
  <phoneticPr fontId="27" type="noConversion"/>
  <pageMargins left="0.7" right="0.7" top="0.75" bottom="0.75" header="0.3" footer="0.3"/>
  <pageSetup paperSize="9" scale="98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14"/>
  <sheetViews>
    <sheetView zoomScaleNormal="100" workbookViewId="0">
      <selection activeCell="G12" sqref="G12"/>
    </sheetView>
  </sheetViews>
  <sheetFormatPr defaultColWidth="9.33203125" defaultRowHeight="12.75" x14ac:dyDescent="0.2"/>
  <cols>
    <col min="1" max="1" width="7.6640625" style="8" customWidth="1"/>
    <col min="2" max="2" width="60.83203125" style="8" customWidth="1"/>
    <col min="3" max="3" width="25.6640625" style="8" customWidth="1"/>
    <col min="4" max="16384" width="9.33203125" style="8"/>
  </cols>
  <sheetData>
    <row r="1" spans="1:3" ht="14.25" x14ac:dyDescent="0.2">
      <c r="C1" s="767" t="str">
        <f>+CONCATENATE("8. sz. tájékoztató tábla a …./",LEFT(ÖSSZEFÜGGÉSEK!A4,4)+1,".(V. …..)  önkormányzati rendelethez")</f>
        <v>8. sz. tájékoztató tábla a …./2019.(V. …..)  önkormányzati rendelethez</v>
      </c>
    </row>
    <row r="2" spans="1:3" ht="14.25" x14ac:dyDescent="0.2">
      <c r="A2" s="245"/>
      <c r="B2" s="245"/>
      <c r="C2" s="245"/>
    </row>
    <row r="3" spans="1:3" ht="33.75" customHeight="1" x14ac:dyDescent="0.2">
      <c r="A3" s="1123" t="s">
        <v>849</v>
      </c>
      <c r="B3" s="1123"/>
      <c r="C3" s="1123"/>
    </row>
    <row r="4" spans="1:3" ht="13.5" thickBot="1" x14ac:dyDescent="0.25">
      <c r="C4" s="246"/>
    </row>
    <row r="5" spans="1:3" s="250" customFormat="1" ht="43.5" customHeight="1" thickBot="1" x14ac:dyDescent="0.25">
      <c r="A5" s="247" t="s">
        <v>4</v>
      </c>
      <c r="B5" s="248" t="s">
        <v>51</v>
      </c>
      <c r="C5" s="249" t="s">
        <v>848</v>
      </c>
    </row>
    <row r="6" spans="1:3" ht="28.5" customHeight="1" x14ac:dyDescent="0.2">
      <c r="A6" s="251" t="s">
        <v>6</v>
      </c>
      <c r="B6" s="252" t="str">
        <f>+CONCATENATE("Pénzkészlet ",LEFT(ÖSSZEFÜGGÉSEK!A4,4),". január 1-jén",CHAR(10),"ebből:")</f>
        <v>Pénzkészlet 2018. január 1-jén
ebből:</v>
      </c>
      <c r="C6" s="253">
        <f>C7+C8</f>
        <v>656484285</v>
      </c>
    </row>
    <row r="7" spans="1:3" ht="18" customHeight="1" x14ac:dyDescent="0.2">
      <c r="A7" s="254" t="s">
        <v>7</v>
      </c>
      <c r="B7" s="255" t="s">
        <v>288</v>
      </c>
      <c r="C7" s="256">
        <v>654031375</v>
      </c>
    </row>
    <row r="8" spans="1:3" ht="18" customHeight="1" x14ac:dyDescent="0.2">
      <c r="A8" s="254" t="s">
        <v>8</v>
      </c>
      <c r="B8" s="255" t="s">
        <v>289</v>
      </c>
      <c r="C8" s="256">
        <v>2452910</v>
      </c>
    </row>
    <row r="9" spans="1:3" ht="18" customHeight="1" x14ac:dyDescent="0.2">
      <c r="A9" s="254" t="s">
        <v>9</v>
      </c>
      <c r="B9" s="257" t="s">
        <v>290</v>
      </c>
      <c r="C9" s="256">
        <f>+'1.1.sz.mell.'!E85</f>
        <v>2152871764</v>
      </c>
    </row>
    <row r="10" spans="1:3" ht="18" customHeight="1" x14ac:dyDescent="0.2">
      <c r="A10" s="258" t="s">
        <v>10</v>
      </c>
      <c r="B10" s="259" t="s">
        <v>291</v>
      </c>
      <c r="C10" s="260">
        <f>+'1.1.sz.mell.'!E146</f>
        <v>1200378799</v>
      </c>
    </row>
    <row r="11" spans="1:3" ht="18" customHeight="1" thickBot="1" x14ac:dyDescent="0.25">
      <c r="A11" s="264" t="s">
        <v>11</v>
      </c>
      <c r="B11" s="623" t="s">
        <v>703</v>
      </c>
      <c r="C11" s="266">
        <f>-(+C6+C9-C10-C13-C14)</f>
        <v>-764517527</v>
      </c>
    </row>
    <row r="12" spans="1:3" ht="25.5" customHeight="1" x14ac:dyDescent="0.2">
      <c r="A12" s="261" t="s">
        <v>12</v>
      </c>
      <c r="B12" s="262" t="str">
        <f>+CONCATENATE("Záró pénzkészlet ",LEFT(ÖSSZEFÜGGÉSEK!A4,4),". december 31-én",CHAR(10),"ebből:")</f>
        <v>Záró pénzkészlet 2018. december 31-én
ebből:</v>
      </c>
      <c r="C12" s="263">
        <f>C6+C9-C10+C11</f>
        <v>844459723</v>
      </c>
    </row>
    <row r="13" spans="1:3" ht="18" customHeight="1" x14ac:dyDescent="0.2">
      <c r="A13" s="254" t="s">
        <v>13</v>
      </c>
      <c r="B13" s="255" t="s">
        <v>288</v>
      </c>
      <c r="C13" s="256">
        <v>841693798</v>
      </c>
    </row>
    <row r="14" spans="1:3" ht="18" customHeight="1" thickBot="1" x14ac:dyDescent="0.25">
      <c r="A14" s="264" t="s">
        <v>14</v>
      </c>
      <c r="B14" s="265" t="s">
        <v>289</v>
      </c>
      <c r="C14" s="266">
        <v>2765925</v>
      </c>
    </row>
  </sheetData>
  <mergeCells count="1">
    <mergeCell ref="A3:C3"/>
  </mergeCells>
  <phoneticPr fontId="27" type="noConversion"/>
  <conditionalFormatting sqref="C12">
    <cfRule type="cellIs" dxfId="1" priority="2" stopIfTrue="1" operator="notEqual">
      <formula>SUM(C13:C14)</formula>
    </cfRule>
  </conditionalFormatting>
  <conditionalFormatting sqref="C12">
    <cfRule type="cellIs" dxfId="0" priority="1" stopIfTrue="1" operator="notEqual">
      <formula>SUM(C13:C14)</formula>
    </cfRule>
  </conditionalFormatting>
  <printOptions horizontalCentered="1"/>
  <pageMargins left="0.78740157480314965" right="0.78740157480314965" top="0.98425196850393704" bottom="0.98425196850393704" header="0.78740157480314965" footer="0.78740157480314965"/>
  <pageSetup paperSize="9" scale="95" orientation="portrait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sqref="A1:E1"/>
    </sheetView>
  </sheetViews>
  <sheetFormatPr defaultRowHeight="12.75" x14ac:dyDescent="0.2"/>
  <sheetData/>
  <phoneticPr fontId="2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0"/>
  <sheetViews>
    <sheetView view="pageLayout" topLeftCell="B1" zoomScaleNormal="100" zoomScaleSheetLayoutView="100" workbookViewId="0">
      <selection activeCell="F4" sqref="F4"/>
    </sheetView>
  </sheetViews>
  <sheetFormatPr defaultColWidth="9.33203125" defaultRowHeight="12.75" x14ac:dyDescent="0.2"/>
  <cols>
    <col min="1" max="1" width="6.83203125" style="10" customWidth="1"/>
    <col min="2" max="2" width="55.1640625" style="26" customWidth="1"/>
    <col min="3" max="5" width="16.33203125" style="10" customWidth="1"/>
    <col min="6" max="6" width="55.1640625" style="10" customWidth="1"/>
    <col min="7" max="9" width="16.33203125" style="10" customWidth="1"/>
    <col min="10" max="10" width="4.83203125" style="10" customWidth="1"/>
    <col min="11" max="16384" width="9.33203125" style="10"/>
  </cols>
  <sheetData>
    <row r="1" spans="1:10" ht="39.75" customHeight="1" x14ac:dyDescent="0.2">
      <c r="B1" s="404" t="s">
        <v>115</v>
      </c>
      <c r="C1" s="405"/>
      <c r="D1" s="405"/>
      <c r="E1" s="405"/>
      <c r="F1" s="405"/>
      <c r="G1" s="405"/>
      <c r="H1" s="405"/>
      <c r="I1" s="405"/>
      <c r="J1" s="989" t="s">
        <v>943</v>
      </c>
    </row>
    <row r="2" spans="1:10" ht="14.25" thickBot="1" x14ac:dyDescent="0.25">
      <c r="G2" s="39"/>
      <c r="H2" s="39"/>
      <c r="I2" s="39" t="s">
        <v>723</v>
      </c>
      <c r="J2" s="989"/>
    </row>
    <row r="3" spans="1:10" ht="18" customHeight="1" thickBot="1" x14ac:dyDescent="0.25">
      <c r="A3" s="987" t="s">
        <v>58</v>
      </c>
      <c r="B3" s="432" t="s">
        <v>41</v>
      </c>
      <c r="C3" s="433"/>
      <c r="D3" s="433"/>
      <c r="E3" s="433"/>
      <c r="F3" s="432" t="s">
        <v>42</v>
      </c>
      <c r="G3" s="434"/>
      <c r="H3" s="434"/>
      <c r="I3" s="434"/>
      <c r="J3" s="989"/>
    </row>
    <row r="4" spans="1:10" s="406" customFormat="1" ht="35.25" customHeight="1" thickBot="1" x14ac:dyDescent="0.25">
      <c r="A4" s="988"/>
      <c r="B4" s="27" t="s">
        <v>51</v>
      </c>
      <c r="C4" s="28" t="str">
        <f>+CONCATENATE(LEFT('1.1.sz.mell.'!C3,4),". évi eredeti előirányzat")</f>
        <v>2018. évi eredeti előirányzat</v>
      </c>
      <c r="D4" s="392" t="str">
        <f>+CONCATENATE(LEFT('1.1.sz.mell.'!C3,4),". évi módosított előirányzat")</f>
        <v>2018. évi módosított előirányzat</v>
      </c>
      <c r="E4" s="28" t="str">
        <f>+CONCATENATE(LEFT('1.1.sz.mell.'!C3,4),". évi teljesítés")</f>
        <v>2018. évi teljesítés</v>
      </c>
      <c r="F4" s="27" t="s">
        <v>51</v>
      </c>
      <c r="G4" s="28" t="str">
        <f>+C4</f>
        <v>2018. évi eredeti előirányzat</v>
      </c>
      <c r="H4" s="392" t="str">
        <f>+D4</f>
        <v>2018. évi módosított előirányzat</v>
      </c>
      <c r="I4" s="422" t="str">
        <f>+E4</f>
        <v>2018. évi teljesítés</v>
      </c>
      <c r="J4" s="989"/>
    </row>
    <row r="5" spans="1:10" s="407" customFormat="1" ht="12" customHeight="1" thickBot="1" x14ac:dyDescent="0.25">
      <c r="A5" s="435" t="s">
        <v>399</v>
      </c>
      <c r="B5" s="436" t="s">
        <v>400</v>
      </c>
      <c r="C5" s="437" t="s">
        <v>401</v>
      </c>
      <c r="D5" s="437" t="s">
        <v>402</v>
      </c>
      <c r="E5" s="437" t="s">
        <v>403</v>
      </c>
      <c r="F5" s="436" t="s">
        <v>480</v>
      </c>
      <c r="G5" s="437" t="s">
        <v>481</v>
      </c>
      <c r="H5" s="437" t="s">
        <v>482</v>
      </c>
      <c r="I5" s="438" t="s">
        <v>483</v>
      </c>
      <c r="J5" s="989"/>
    </row>
    <row r="6" spans="1:10" ht="15" customHeight="1" x14ac:dyDescent="0.2">
      <c r="A6" s="408" t="s">
        <v>6</v>
      </c>
      <c r="B6" s="409" t="s">
        <v>456</v>
      </c>
      <c r="C6" s="395">
        <f>+'1.1.sz.mell.'!C6</f>
        <v>540934975</v>
      </c>
      <c r="D6" s="395">
        <f>+'1.1.sz.mell.'!D6</f>
        <v>535822634</v>
      </c>
      <c r="E6" s="395">
        <f>+'1.1.sz.mell.'!E6</f>
        <v>510799151</v>
      </c>
      <c r="F6" s="409" t="s">
        <v>52</v>
      </c>
      <c r="G6" s="879">
        <f>+'1.1.sz.mell.'!C93</f>
        <v>527518956</v>
      </c>
      <c r="H6" s="395">
        <f>+'1.1.sz.mell.'!D93</f>
        <v>540935525</v>
      </c>
      <c r="I6" s="880">
        <f>+'1.1.sz.mell.'!E93</f>
        <v>484924572</v>
      </c>
      <c r="J6" s="989"/>
    </row>
    <row r="7" spans="1:10" ht="15" customHeight="1" x14ac:dyDescent="0.2">
      <c r="A7" s="410" t="s">
        <v>7</v>
      </c>
      <c r="B7" s="411" t="s">
        <v>457</v>
      </c>
      <c r="C7" s="396">
        <f>+'1.1.sz.mell.'!C13</f>
        <v>288004053</v>
      </c>
      <c r="D7" s="396">
        <f>+'1.1.sz.mell.'!D13</f>
        <v>285224497</v>
      </c>
      <c r="E7" s="396">
        <f>+'1.1.sz.mell.'!E13</f>
        <v>502265593</v>
      </c>
      <c r="F7" s="411" t="s">
        <v>131</v>
      </c>
      <c r="G7" s="879">
        <f>+'1.1.sz.mell.'!C94</f>
        <v>90702091</v>
      </c>
      <c r="H7" s="396">
        <f>+'1.1.sz.mell.'!D94</f>
        <v>92916156</v>
      </c>
      <c r="I7" s="880">
        <f>+'1.1.sz.mell.'!E94</f>
        <v>82327149</v>
      </c>
      <c r="J7" s="989"/>
    </row>
    <row r="8" spans="1:10" ht="15" customHeight="1" x14ac:dyDescent="0.2">
      <c r="A8" s="410" t="s">
        <v>8</v>
      </c>
      <c r="B8" s="411" t="s">
        <v>458</v>
      </c>
      <c r="C8" s="396"/>
      <c r="D8" s="396"/>
      <c r="E8" s="396"/>
      <c r="F8" s="411" t="s">
        <v>159</v>
      </c>
      <c r="G8" s="879">
        <f>+'1.1.sz.mell.'!C95</f>
        <v>501267667</v>
      </c>
      <c r="H8" s="396">
        <f>+'1.1.sz.mell.'!D95</f>
        <v>507272556</v>
      </c>
      <c r="I8" s="880">
        <f>+'1.1.sz.mell.'!E95</f>
        <v>359294902</v>
      </c>
      <c r="J8" s="989"/>
    </row>
    <row r="9" spans="1:10" ht="15" customHeight="1" x14ac:dyDescent="0.2">
      <c r="A9" s="410" t="s">
        <v>9</v>
      </c>
      <c r="B9" s="411" t="s">
        <v>122</v>
      </c>
      <c r="C9" s="396">
        <f>+'1.1.sz.mell.'!C27</f>
        <v>108475000</v>
      </c>
      <c r="D9" s="396">
        <f>+'1.1.sz.mell.'!D27</f>
        <v>108465000</v>
      </c>
      <c r="E9" s="396">
        <f>+'1.1.sz.mell.'!E27</f>
        <v>125703506</v>
      </c>
      <c r="F9" s="411" t="s">
        <v>132</v>
      </c>
      <c r="G9" s="879">
        <f>+'1.1.sz.mell.'!C96</f>
        <v>21950000</v>
      </c>
      <c r="H9" s="396">
        <f>+'1.1.sz.mell.'!D96</f>
        <v>21950000</v>
      </c>
      <c r="I9" s="880">
        <f>+'1.1.sz.mell.'!E96</f>
        <v>16537467</v>
      </c>
      <c r="J9" s="989"/>
    </row>
    <row r="10" spans="1:10" ht="15" customHeight="1" x14ac:dyDescent="0.2">
      <c r="A10" s="410" t="s">
        <v>10</v>
      </c>
      <c r="B10" s="412" t="s">
        <v>459</v>
      </c>
      <c r="C10" s="396"/>
      <c r="D10" s="396"/>
      <c r="E10" s="396">
        <f>+'1.1.sz.mell.'!E51</f>
        <v>0</v>
      </c>
      <c r="F10" s="411" t="s">
        <v>133</v>
      </c>
      <c r="G10" s="879">
        <f>+'1.1.sz.mell.'!C97</f>
        <v>26630000</v>
      </c>
      <c r="H10" s="396">
        <f>+'1.1.sz.mell.'!D97</f>
        <v>27048314</v>
      </c>
      <c r="I10" s="880">
        <f>+'1.1.sz.mell.'!E97</f>
        <v>26539984</v>
      </c>
      <c r="J10" s="989"/>
    </row>
    <row r="11" spans="1:10" ht="15" customHeight="1" x14ac:dyDescent="0.2">
      <c r="A11" s="410" t="s">
        <v>11</v>
      </c>
      <c r="B11" s="411" t="s">
        <v>646</v>
      </c>
      <c r="C11" s="397"/>
      <c r="D11" s="397"/>
      <c r="E11" s="397"/>
      <c r="F11" s="411" t="s">
        <v>37</v>
      </c>
      <c r="G11" s="396">
        <f>+'1.1.sz.mell.'!C122</f>
        <v>70523591</v>
      </c>
      <c r="H11" s="396">
        <f>+'1.1.sz.mell.'!D122</f>
        <v>90907242</v>
      </c>
      <c r="I11" s="401">
        <f>+'1.1.sz.mell.'!E98</f>
        <v>0</v>
      </c>
      <c r="J11" s="989"/>
    </row>
    <row r="12" spans="1:10" ht="15" customHeight="1" x14ac:dyDescent="0.2">
      <c r="A12" s="410" t="s">
        <v>12</v>
      </c>
      <c r="B12" s="411" t="s">
        <v>329</v>
      </c>
      <c r="C12" s="396">
        <f>+'1.1.sz.mell.'!C34</f>
        <v>93585387</v>
      </c>
      <c r="D12" s="396">
        <f>+'1.1.sz.mell.'!D34</f>
        <v>89442113</v>
      </c>
      <c r="E12" s="396">
        <f>+'1.1.sz.mell.'!E34</f>
        <v>97869027</v>
      </c>
      <c r="F12" s="7"/>
      <c r="G12" s="396"/>
      <c r="H12" s="396"/>
      <c r="I12" s="402"/>
      <c r="J12" s="989"/>
    </row>
    <row r="13" spans="1:10" ht="15" customHeight="1" x14ac:dyDescent="0.2">
      <c r="A13" s="410" t="s">
        <v>13</v>
      </c>
      <c r="B13" s="7"/>
      <c r="C13" s="396"/>
      <c r="D13" s="396"/>
      <c r="E13" s="396"/>
      <c r="F13" s="7"/>
      <c r="G13" s="396"/>
      <c r="H13" s="396"/>
      <c r="I13" s="402"/>
      <c r="J13" s="989"/>
    </row>
    <row r="14" spans="1:10" ht="15" customHeight="1" x14ac:dyDescent="0.2">
      <c r="A14" s="410" t="s">
        <v>14</v>
      </c>
      <c r="B14" s="421"/>
      <c r="C14" s="397"/>
      <c r="D14" s="397"/>
      <c r="E14" s="397"/>
      <c r="F14" s="7"/>
      <c r="G14" s="396"/>
      <c r="H14" s="396"/>
      <c r="I14" s="402"/>
      <c r="J14" s="989"/>
    </row>
    <row r="15" spans="1:10" ht="15" customHeight="1" x14ac:dyDescent="0.2">
      <c r="A15" s="410" t="s">
        <v>15</v>
      </c>
      <c r="B15" s="7"/>
      <c r="C15" s="396"/>
      <c r="D15" s="396"/>
      <c r="E15" s="396"/>
      <c r="F15" s="7"/>
      <c r="G15" s="396"/>
      <c r="H15" s="396"/>
      <c r="I15" s="402"/>
      <c r="J15" s="989"/>
    </row>
    <row r="16" spans="1:10" ht="15" customHeight="1" x14ac:dyDescent="0.2">
      <c r="A16" s="410" t="s">
        <v>16</v>
      </c>
      <c r="B16" s="7"/>
      <c r="C16" s="396"/>
      <c r="D16" s="396"/>
      <c r="E16" s="396"/>
      <c r="F16" s="7"/>
      <c r="G16" s="396"/>
      <c r="H16" s="396"/>
      <c r="I16" s="402"/>
      <c r="J16" s="989"/>
    </row>
    <row r="17" spans="1:10" ht="15" customHeight="1" thickBot="1" x14ac:dyDescent="0.25">
      <c r="A17" s="410" t="s">
        <v>17</v>
      </c>
      <c r="B17" s="12"/>
      <c r="C17" s="398"/>
      <c r="D17" s="398"/>
      <c r="E17" s="398"/>
      <c r="F17" s="7"/>
      <c r="G17" s="398"/>
      <c r="H17" s="398"/>
      <c r="I17" s="403"/>
      <c r="J17" s="989"/>
    </row>
    <row r="18" spans="1:10" ht="17.25" customHeight="1" thickBot="1" x14ac:dyDescent="0.25">
      <c r="A18" s="413" t="s">
        <v>18</v>
      </c>
      <c r="B18" s="394" t="s">
        <v>460</v>
      </c>
      <c r="C18" s="399">
        <f>+C6+C7+C9+C10+C12+C13+C14+C15+C16+C17</f>
        <v>1030999415</v>
      </c>
      <c r="D18" s="399">
        <f>+D6+D7+D9+D10+D12+D13+D14+D15+D16+D17</f>
        <v>1018954244</v>
      </c>
      <c r="E18" s="399">
        <f>+E6+E7+E9+E10+E12+E13+E14+E15+E16+E17</f>
        <v>1236637277</v>
      </c>
      <c r="F18" s="394" t="s">
        <v>467</v>
      </c>
      <c r="G18" s="399">
        <f>SUM(G6:G17)</f>
        <v>1238592305</v>
      </c>
      <c r="H18" s="399">
        <f>SUM(H6:H17)</f>
        <v>1281029793</v>
      </c>
      <c r="I18" s="399">
        <f>SUM(I6:I17)</f>
        <v>969624074</v>
      </c>
      <c r="J18" s="989"/>
    </row>
    <row r="19" spans="1:10" ht="15" customHeight="1" x14ac:dyDescent="0.2">
      <c r="A19" s="414" t="s">
        <v>19</v>
      </c>
      <c r="B19" s="415" t="s">
        <v>461</v>
      </c>
      <c r="C19" s="40">
        <f>+C20+C21+C22+C23</f>
        <v>226200199</v>
      </c>
      <c r="D19" s="40">
        <f>+D20+D21+D22+D23</f>
        <v>280682858</v>
      </c>
      <c r="E19" s="40">
        <f>+E20+E21+E22+E23</f>
        <v>704087071</v>
      </c>
      <c r="F19" s="416" t="s">
        <v>139</v>
      </c>
      <c r="G19" s="400"/>
      <c r="H19" s="400"/>
      <c r="I19" s="400"/>
      <c r="J19" s="989"/>
    </row>
    <row r="20" spans="1:10" ht="15" customHeight="1" x14ac:dyDescent="0.2">
      <c r="A20" s="417" t="s">
        <v>20</v>
      </c>
      <c r="B20" s="416" t="s">
        <v>151</v>
      </c>
      <c r="C20" s="393">
        <f>+'1.1.sz.mell.'!C72-'2.2.sz.mell  '!C18</f>
        <v>226200199</v>
      </c>
      <c r="D20" s="393">
        <f>+'1.1.sz.mell.'!D72-'2.2.sz.mell  '!D18</f>
        <v>279696668</v>
      </c>
      <c r="E20" s="393">
        <f>+'1.1.sz.mell.'!E72-'2.2.sz.mell  '!E18</f>
        <v>685652544</v>
      </c>
      <c r="F20" s="416" t="s">
        <v>468</v>
      </c>
      <c r="G20" s="393"/>
      <c r="H20" s="393"/>
      <c r="I20" s="393"/>
      <c r="J20" s="989"/>
    </row>
    <row r="21" spans="1:10" ht="15" customHeight="1" x14ac:dyDescent="0.2">
      <c r="A21" s="417" t="s">
        <v>21</v>
      </c>
      <c r="B21" s="416" t="s">
        <v>152</v>
      </c>
      <c r="C21" s="393">
        <f>+'1.1.sz.mell.'!C73</f>
        <v>0</v>
      </c>
      <c r="D21" s="393">
        <f>+'1.1.sz.mell.'!D73</f>
        <v>986190</v>
      </c>
      <c r="E21" s="393">
        <f>+'1.1.sz.mell.'!E73</f>
        <v>986190</v>
      </c>
      <c r="F21" s="416" t="s">
        <v>113</v>
      </c>
      <c r="G21" s="393"/>
      <c r="H21" s="393"/>
      <c r="I21" s="393"/>
      <c r="J21" s="989"/>
    </row>
    <row r="22" spans="1:10" ht="15" customHeight="1" x14ac:dyDescent="0.2">
      <c r="A22" s="417" t="s">
        <v>22</v>
      </c>
      <c r="B22" s="416" t="s">
        <v>157</v>
      </c>
      <c r="C22" s="393"/>
      <c r="D22" s="393"/>
      <c r="E22" s="393"/>
      <c r="F22" s="416" t="s">
        <v>114</v>
      </c>
      <c r="G22" s="393"/>
      <c r="H22" s="393"/>
      <c r="I22" s="393"/>
      <c r="J22" s="989"/>
    </row>
    <row r="23" spans="1:10" ht="15" customHeight="1" x14ac:dyDescent="0.2">
      <c r="A23" s="417" t="s">
        <v>23</v>
      </c>
      <c r="B23" s="416" t="s">
        <v>158</v>
      </c>
      <c r="C23" s="393"/>
      <c r="D23" s="393"/>
      <c r="E23" s="393">
        <f>+'1.1.sz.mell.'!E75</f>
        <v>17448337</v>
      </c>
      <c r="F23" s="415" t="s">
        <v>160</v>
      </c>
      <c r="G23" s="393"/>
      <c r="H23" s="393"/>
      <c r="I23" s="393"/>
      <c r="J23" s="989"/>
    </row>
    <row r="24" spans="1:10" ht="15" customHeight="1" x14ac:dyDescent="0.2">
      <c r="A24" s="417" t="s">
        <v>24</v>
      </c>
      <c r="B24" s="416" t="s">
        <v>462</v>
      </c>
      <c r="C24" s="418">
        <f>+C25+C26</f>
        <v>0</v>
      </c>
      <c r="D24" s="418">
        <f>+D25+D26</f>
        <v>0</v>
      </c>
      <c r="E24" s="418">
        <f>+E25+E26</f>
        <v>0</v>
      </c>
      <c r="F24" s="416" t="s">
        <v>140</v>
      </c>
      <c r="G24" s="393"/>
      <c r="H24" s="393"/>
      <c r="I24" s="393"/>
      <c r="J24" s="989"/>
    </row>
    <row r="25" spans="1:10" ht="15" customHeight="1" x14ac:dyDescent="0.2">
      <c r="A25" s="414" t="s">
        <v>25</v>
      </c>
      <c r="B25" s="415" t="s">
        <v>463</v>
      </c>
      <c r="C25" s="400"/>
      <c r="D25" s="400"/>
      <c r="E25" s="400"/>
      <c r="F25" s="409" t="s">
        <v>141</v>
      </c>
      <c r="G25" s="400"/>
      <c r="H25" s="400"/>
      <c r="I25" s="400"/>
      <c r="J25" s="989"/>
    </row>
    <row r="26" spans="1:10" ht="15" customHeight="1" thickBot="1" x14ac:dyDescent="0.25">
      <c r="A26" s="417" t="s">
        <v>26</v>
      </c>
      <c r="B26" s="416" t="s">
        <v>464</v>
      </c>
      <c r="C26" s="393"/>
      <c r="D26" s="393"/>
      <c r="E26" s="393"/>
      <c r="F26" s="7" t="s">
        <v>443</v>
      </c>
      <c r="G26" s="393">
        <f>+'1.1.sz.mell.'!C137</f>
        <v>18607309</v>
      </c>
      <c r="H26" s="393">
        <f>+'1.1.sz.mell.'!D137</f>
        <v>18607309</v>
      </c>
      <c r="I26" s="393">
        <f>+'1.1.sz.mell.'!E137</f>
        <v>18607309</v>
      </c>
      <c r="J26" s="989"/>
    </row>
    <row r="27" spans="1:10" ht="17.25" customHeight="1" thickBot="1" x14ac:dyDescent="0.25">
      <c r="A27" s="413" t="s">
        <v>27</v>
      </c>
      <c r="B27" s="394" t="s">
        <v>465</v>
      </c>
      <c r="C27" s="399">
        <f>+C19+C24</f>
        <v>226200199</v>
      </c>
      <c r="D27" s="399">
        <f>+D19+D24</f>
        <v>280682858</v>
      </c>
      <c r="E27" s="399">
        <f>+E19+E24</f>
        <v>704087071</v>
      </c>
      <c r="F27" s="394" t="s">
        <v>469</v>
      </c>
      <c r="G27" s="399">
        <f>SUM(G19:G26)</f>
        <v>18607309</v>
      </c>
      <c r="H27" s="399">
        <f>SUM(H19:H26)</f>
        <v>18607309</v>
      </c>
      <c r="I27" s="399">
        <f>SUM(I19:I26)</f>
        <v>18607309</v>
      </c>
      <c r="J27" s="989"/>
    </row>
    <row r="28" spans="1:10" ht="17.25" customHeight="1" thickBot="1" x14ac:dyDescent="0.25">
      <c r="A28" s="413" t="s">
        <v>28</v>
      </c>
      <c r="B28" s="419" t="s">
        <v>466</v>
      </c>
      <c r="C28" s="95">
        <f>+C18+C27</f>
        <v>1257199614</v>
      </c>
      <c r="D28" s="95">
        <f>+D18+D27</f>
        <v>1299637102</v>
      </c>
      <c r="E28" s="420">
        <f>+E18+E27</f>
        <v>1940724348</v>
      </c>
      <c r="F28" s="419" t="s">
        <v>470</v>
      </c>
      <c r="G28" s="95">
        <f>+G18+G27</f>
        <v>1257199614</v>
      </c>
      <c r="H28" s="95">
        <f>+H18+H27</f>
        <v>1299637102</v>
      </c>
      <c r="I28" s="95">
        <f>+I18+I27</f>
        <v>988231383</v>
      </c>
      <c r="J28" s="989"/>
    </row>
    <row r="29" spans="1:10" ht="17.25" customHeight="1" thickBot="1" x14ac:dyDescent="0.25">
      <c r="A29" s="413" t="s">
        <v>29</v>
      </c>
      <c r="B29" s="419" t="s">
        <v>117</v>
      </c>
      <c r="C29" s="95">
        <f>IF(C18-G18&lt;0,G18-C18,"-")</f>
        <v>207592890</v>
      </c>
      <c r="D29" s="95">
        <f>IF(D18-H18&lt;0,H18-D18,"-")</f>
        <v>262075549</v>
      </c>
      <c r="E29" s="420" t="str">
        <f>IF(E18-I18&lt;0,I18-E18,"-")</f>
        <v>-</v>
      </c>
      <c r="F29" s="419" t="s">
        <v>118</v>
      </c>
      <c r="G29" s="95" t="str">
        <f>IF(C18-G18&gt;0,C18-G18,"-")</f>
        <v>-</v>
      </c>
      <c r="H29" s="95" t="str">
        <f>IF(D18-H18&gt;0,D18-H18,"-")</f>
        <v>-</v>
      </c>
      <c r="I29" s="95">
        <f>IF(E18-I18&gt;0,E18-I18,"-")</f>
        <v>267013203</v>
      </c>
      <c r="J29" s="989"/>
    </row>
    <row r="30" spans="1:10" ht="17.25" customHeight="1" thickBot="1" x14ac:dyDescent="0.25">
      <c r="A30" s="413" t="s">
        <v>30</v>
      </c>
      <c r="B30" s="419" t="s">
        <v>161</v>
      </c>
      <c r="C30" s="95" t="str">
        <f>IF(C28-G28&lt;0,G28-C28,"-")</f>
        <v>-</v>
      </c>
      <c r="D30" s="95" t="str">
        <f>IF(D28-H28&lt;0,H28-D28,"-")</f>
        <v>-</v>
      </c>
      <c r="E30" s="420" t="str">
        <f>IF(E28-I28&lt;0,I28-E28,"-")</f>
        <v>-</v>
      </c>
      <c r="F30" s="419" t="s">
        <v>162</v>
      </c>
      <c r="G30" s="95" t="str">
        <f>IF(C28-G28&gt;0,C28-G28,"-")</f>
        <v>-</v>
      </c>
      <c r="H30" s="95" t="str">
        <f>IF(D28-H28&gt;0,D28-H28,"-")</f>
        <v>-</v>
      </c>
      <c r="I30" s="95">
        <f>IF(E28-I28&gt;0,E28-I28,"-")</f>
        <v>952492965</v>
      </c>
      <c r="J30" s="989"/>
    </row>
  </sheetData>
  <mergeCells count="2">
    <mergeCell ref="A3:A4"/>
    <mergeCell ref="J1:J30"/>
  </mergeCells>
  <phoneticPr fontId="0" type="noConversion"/>
  <printOptions horizontalCentered="1"/>
  <pageMargins left="0.33" right="0.48" top="0.9055118110236221" bottom="0.5" header="0.6692913385826772" footer="0.28000000000000003"/>
  <pageSetup paperSize="9" scale="70" orientation="landscape" r:id="rId1"/>
  <headerFooter alignWithMargins="0">
    <oddHeader xml:space="preserve">&amp;R&amp;"Times New Roman CE,Félkövér dőlt"&amp;11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3"/>
  <sheetViews>
    <sheetView zoomScaleNormal="100" zoomScaleSheetLayoutView="115" workbookViewId="0">
      <selection activeCell="J34" sqref="J34"/>
    </sheetView>
  </sheetViews>
  <sheetFormatPr defaultColWidth="9.33203125" defaultRowHeight="12.75" x14ac:dyDescent="0.2"/>
  <cols>
    <col min="1" max="1" width="6.83203125" style="10" customWidth="1"/>
    <col min="2" max="2" width="55.1640625" style="26" customWidth="1"/>
    <col min="3" max="5" width="16.33203125" style="10" customWidth="1"/>
    <col min="6" max="6" width="55.1640625" style="10" customWidth="1"/>
    <col min="7" max="9" width="16.33203125" style="10" customWidth="1"/>
    <col min="10" max="10" width="4.83203125" style="10" customWidth="1"/>
    <col min="11" max="16384" width="9.33203125" style="10"/>
  </cols>
  <sheetData>
    <row r="1" spans="1:10" ht="39.75" customHeight="1" x14ac:dyDescent="0.2">
      <c r="B1" s="404" t="s">
        <v>116</v>
      </c>
      <c r="C1" s="405"/>
      <c r="D1" s="405"/>
      <c r="E1" s="405"/>
      <c r="F1" s="405"/>
      <c r="G1" s="405"/>
      <c r="H1" s="405"/>
      <c r="I1" s="405"/>
      <c r="J1" s="992" t="s">
        <v>917</v>
      </c>
    </row>
    <row r="2" spans="1:10" ht="14.25" thickBot="1" x14ac:dyDescent="0.25">
      <c r="G2" s="39"/>
      <c r="H2" s="39"/>
      <c r="I2" s="39" t="s">
        <v>723</v>
      </c>
      <c r="J2" s="992"/>
    </row>
    <row r="3" spans="1:10" ht="24" customHeight="1" thickBot="1" x14ac:dyDescent="0.25">
      <c r="A3" s="990" t="s">
        <v>58</v>
      </c>
      <c r="B3" s="432" t="s">
        <v>41</v>
      </c>
      <c r="C3" s="433"/>
      <c r="D3" s="433"/>
      <c r="E3" s="433"/>
      <c r="F3" s="432" t="s">
        <v>42</v>
      </c>
      <c r="G3" s="434"/>
      <c r="H3" s="434"/>
      <c r="I3" s="434"/>
      <c r="J3" s="992"/>
    </row>
    <row r="4" spans="1:10" s="406" customFormat="1" ht="35.25" customHeight="1" thickBot="1" x14ac:dyDescent="0.25">
      <c r="A4" s="991"/>
      <c r="B4" s="27" t="s">
        <v>51</v>
      </c>
      <c r="C4" s="28" t="str">
        <f>+'2.1.sz.mell  '!C4</f>
        <v>2018. évi eredeti előirányzat</v>
      </c>
      <c r="D4" s="392" t="str">
        <f>+'2.1.sz.mell  '!D4</f>
        <v>2018. évi módosított előirányzat</v>
      </c>
      <c r="E4" s="28" t="str">
        <f>+'2.1.sz.mell  '!E4</f>
        <v>2018. évi teljesítés</v>
      </c>
      <c r="F4" s="27" t="s">
        <v>51</v>
      </c>
      <c r="G4" s="28" t="str">
        <f>+'2.1.sz.mell  '!C4</f>
        <v>2018. évi eredeti előirányzat</v>
      </c>
      <c r="H4" s="392" t="str">
        <f>+'2.1.sz.mell  '!D4</f>
        <v>2018. évi módosított előirányzat</v>
      </c>
      <c r="I4" s="422" t="str">
        <f>+'2.1.sz.mell  '!E4</f>
        <v>2018. évi teljesítés</v>
      </c>
      <c r="J4" s="992"/>
    </row>
    <row r="5" spans="1:10" s="406" customFormat="1" ht="13.5" thickBot="1" x14ac:dyDescent="0.25">
      <c r="A5" s="435" t="s">
        <v>399</v>
      </c>
      <c r="B5" s="436" t="s">
        <v>400</v>
      </c>
      <c r="C5" s="437" t="s">
        <v>401</v>
      </c>
      <c r="D5" s="437" t="s">
        <v>402</v>
      </c>
      <c r="E5" s="437" t="s">
        <v>403</v>
      </c>
      <c r="F5" s="436" t="s">
        <v>480</v>
      </c>
      <c r="G5" s="437" t="s">
        <v>481</v>
      </c>
      <c r="H5" s="437" t="s">
        <v>482</v>
      </c>
      <c r="I5" s="438" t="s">
        <v>483</v>
      </c>
      <c r="J5" s="992"/>
    </row>
    <row r="6" spans="1:10" ht="12.95" customHeight="1" x14ac:dyDescent="0.2">
      <c r="A6" s="408" t="s">
        <v>6</v>
      </c>
      <c r="B6" s="409" t="s">
        <v>471</v>
      </c>
      <c r="C6" s="395">
        <f>+'1.1.sz.mell.'!C20</f>
        <v>319680797</v>
      </c>
      <c r="D6" s="395">
        <f>+'1.1.sz.mell.'!D20</f>
        <v>240622060</v>
      </c>
      <c r="E6" s="395">
        <f>+'1.1.sz.mell.'!E20</f>
        <v>111833480</v>
      </c>
      <c r="F6" s="941" t="s">
        <v>153</v>
      </c>
      <c r="G6" s="942">
        <f>+'1.1.sz.mell.'!C109</f>
        <v>841998158</v>
      </c>
      <c r="H6" s="100">
        <f>+'1.1.sz.mell.'!D109</f>
        <v>773973190</v>
      </c>
      <c r="I6" s="526">
        <f>+'1.1.sz.mell.'!E109</f>
        <v>188382012</v>
      </c>
      <c r="J6" s="992"/>
    </row>
    <row r="7" spans="1:10" x14ac:dyDescent="0.2">
      <c r="A7" s="410" t="s">
        <v>7</v>
      </c>
      <c r="B7" s="411" t="s">
        <v>472</v>
      </c>
      <c r="C7" s="396"/>
      <c r="D7" s="396"/>
      <c r="E7" s="396"/>
      <c r="F7" s="411" t="s">
        <v>484</v>
      </c>
      <c r="G7" s="396"/>
      <c r="H7" s="396"/>
      <c r="I7" s="402"/>
      <c r="J7" s="992"/>
    </row>
    <row r="8" spans="1:10" ht="12.95" customHeight="1" x14ac:dyDescent="0.2">
      <c r="A8" s="410" t="s">
        <v>8</v>
      </c>
      <c r="B8" s="411" t="s">
        <v>473</v>
      </c>
      <c r="C8" s="396">
        <f>+'1.1.sz.mell.'!C45</f>
        <v>70643198</v>
      </c>
      <c r="D8" s="396">
        <f>+'1.1.sz.mell.'!D45</f>
        <v>68302000</v>
      </c>
      <c r="E8" s="396">
        <f>+'1.1.sz.mell.'!E45</f>
        <v>17468000</v>
      </c>
      <c r="F8" s="411" t="s">
        <v>135</v>
      </c>
      <c r="G8" s="397">
        <f>+'1.1.sz.mell.'!C111</f>
        <v>10509250</v>
      </c>
      <c r="H8" s="396">
        <f>+'1.1.sz.mell.'!D111</f>
        <v>16056302</v>
      </c>
      <c r="I8" s="109">
        <f>+'1.1.sz.mell.'!E111</f>
        <v>14826524</v>
      </c>
      <c r="J8" s="992"/>
    </row>
    <row r="9" spans="1:10" ht="12.95" customHeight="1" x14ac:dyDescent="0.2">
      <c r="A9" s="410" t="s">
        <v>9</v>
      </c>
      <c r="B9" s="411" t="s">
        <v>474</v>
      </c>
      <c r="C9" s="396">
        <f>+'1.1.sz.mell.'!C56</f>
        <v>1810000</v>
      </c>
      <c r="D9" s="396">
        <f>+'1.1.sz.mell.'!D56</f>
        <v>1810000</v>
      </c>
      <c r="E9" s="396">
        <f>+'1.1.sz.mell.'!E56</f>
        <v>132500</v>
      </c>
      <c r="F9" s="411" t="s">
        <v>485</v>
      </c>
      <c r="G9" s="396"/>
      <c r="H9" s="396"/>
      <c r="I9" s="402"/>
      <c r="J9" s="992"/>
    </row>
    <row r="10" spans="1:10" ht="12.75" customHeight="1" x14ac:dyDescent="0.2">
      <c r="A10" s="410" t="s">
        <v>10</v>
      </c>
      <c r="B10" s="411" t="s">
        <v>475</v>
      </c>
      <c r="C10" s="396"/>
      <c r="D10" s="396"/>
      <c r="E10" s="396"/>
      <c r="F10" s="411" t="s">
        <v>156</v>
      </c>
      <c r="G10" s="396">
        <f>+'1.1.sz.mell.'!C113</f>
        <v>4069049</v>
      </c>
      <c r="H10" s="396">
        <f>+'1.1.sz.mell.'!D113</f>
        <v>4069049</v>
      </c>
      <c r="I10" s="402">
        <f>+'1.1.sz.mell.'!E113</f>
        <v>4069049</v>
      </c>
      <c r="J10" s="992"/>
    </row>
    <row r="11" spans="1:10" ht="12.95" customHeight="1" x14ac:dyDescent="0.2">
      <c r="A11" s="410" t="s">
        <v>11</v>
      </c>
      <c r="B11" s="411" t="s">
        <v>476</v>
      </c>
      <c r="C11" s="397"/>
      <c r="D11" s="397"/>
      <c r="E11" s="397"/>
      <c r="F11" s="452"/>
      <c r="G11" s="396"/>
      <c r="H11" s="396"/>
      <c r="I11" s="402"/>
      <c r="J11" s="992"/>
    </row>
    <row r="12" spans="1:10" ht="12.95" customHeight="1" x14ac:dyDescent="0.2">
      <c r="A12" s="410" t="s">
        <v>12</v>
      </c>
      <c r="B12" s="7"/>
      <c r="C12" s="396"/>
      <c r="D12" s="396"/>
      <c r="E12" s="396"/>
      <c r="F12" s="452"/>
      <c r="G12" s="396"/>
      <c r="H12" s="396"/>
      <c r="I12" s="402"/>
      <c r="J12" s="992"/>
    </row>
    <row r="13" spans="1:10" ht="12.95" customHeight="1" x14ac:dyDescent="0.2">
      <c r="A13" s="410" t="s">
        <v>13</v>
      </c>
      <c r="B13" s="7"/>
      <c r="C13" s="396"/>
      <c r="D13" s="396"/>
      <c r="E13" s="396"/>
      <c r="F13" s="453"/>
      <c r="G13" s="396"/>
      <c r="H13" s="396"/>
      <c r="I13" s="402"/>
      <c r="J13" s="992"/>
    </row>
    <row r="14" spans="1:10" ht="12.95" customHeight="1" x14ac:dyDescent="0.2">
      <c r="A14" s="410" t="s">
        <v>14</v>
      </c>
      <c r="B14" s="450"/>
      <c r="C14" s="397"/>
      <c r="D14" s="397"/>
      <c r="E14" s="397"/>
      <c r="F14" s="452"/>
      <c r="G14" s="396"/>
      <c r="H14" s="396"/>
      <c r="I14" s="402"/>
      <c r="J14" s="992"/>
    </row>
    <row r="15" spans="1:10" x14ac:dyDescent="0.2">
      <c r="A15" s="410" t="s">
        <v>15</v>
      </c>
      <c r="B15" s="7"/>
      <c r="C15" s="397"/>
      <c r="D15" s="397"/>
      <c r="E15" s="397"/>
      <c r="F15" s="452"/>
      <c r="G15" s="396"/>
      <c r="H15" s="396"/>
      <c r="I15" s="402"/>
      <c r="J15" s="992"/>
    </row>
    <row r="16" spans="1:10" ht="12.95" customHeight="1" thickBot="1" x14ac:dyDescent="0.25">
      <c r="A16" s="448" t="s">
        <v>16</v>
      </c>
      <c r="B16" s="451"/>
      <c r="C16" s="449"/>
      <c r="D16" s="102"/>
      <c r="E16" s="109"/>
      <c r="F16" s="943" t="s">
        <v>37</v>
      </c>
      <c r="G16" s="102"/>
      <c r="H16" s="102"/>
      <c r="I16" s="944"/>
      <c r="J16" s="992"/>
    </row>
    <row r="17" spans="1:10" ht="15.95" customHeight="1" thickBot="1" x14ac:dyDescent="0.25">
      <c r="A17" s="413" t="s">
        <v>17</v>
      </c>
      <c r="B17" s="394" t="s">
        <v>477</v>
      </c>
      <c r="C17" s="399">
        <f>+C6+C8+C9+C11+C12+C13+C14+C15+C16</f>
        <v>392133995</v>
      </c>
      <c r="D17" s="399">
        <f>+D6+D8+D9+D11+D12+D13+D14+D15+D16</f>
        <v>310734060</v>
      </c>
      <c r="E17" s="399">
        <f>+E6+E8+E9+E11+E12+E13+E14+E15+E16</f>
        <v>129433980</v>
      </c>
      <c r="F17" s="394" t="s">
        <v>486</v>
      </c>
      <c r="G17" s="399">
        <f>+G6+G8+G10+G11+G12+G13+G14+G15+G16</f>
        <v>856576457</v>
      </c>
      <c r="H17" s="399">
        <f>+H6+H8+H10+H11+H12+H13+H14+H15+H16</f>
        <v>794098541</v>
      </c>
      <c r="I17" s="431">
        <f>+I6+I8+I10+I11+I12+I13+I14+I15+I16</f>
        <v>207277585</v>
      </c>
      <c r="J17" s="992"/>
    </row>
    <row r="18" spans="1:10" ht="12.95" customHeight="1" x14ac:dyDescent="0.2">
      <c r="A18" s="408" t="s">
        <v>18</v>
      </c>
      <c r="B18" s="440" t="s">
        <v>174</v>
      </c>
      <c r="C18" s="447">
        <f>+C19+C20+C21+C22+C23</f>
        <v>453347293</v>
      </c>
      <c r="D18" s="447">
        <f>+D19+D20+D21+D22+D23</f>
        <v>472269312</v>
      </c>
      <c r="E18" s="447">
        <f>+E19+E20+E21+E22+E23</f>
        <v>66313436</v>
      </c>
      <c r="F18" s="416" t="s">
        <v>139</v>
      </c>
      <c r="G18" s="97"/>
      <c r="H18" s="97"/>
      <c r="I18" s="426"/>
      <c r="J18" s="992"/>
    </row>
    <row r="19" spans="1:10" ht="12.95" customHeight="1" x14ac:dyDescent="0.2">
      <c r="A19" s="410" t="s">
        <v>19</v>
      </c>
      <c r="B19" s="441" t="s">
        <v>163</v>
      </c>
      <c r="C19" s="393">
        <f>449278244+4069049</f>
        <v>453347293</v>
      </c>
      <c r="D19" s="393">
        <f>468200263+4069049</f>
        <v>472269312</v>
      </c>
      <c r="E19" s="393">
        <v>66313436</v>
      </c>
      <c r="F19" s="416" t="s">
        <v>142</v>
      </c>
      <c r="G19" s="393"/>
      <c r="H19" s="393"/>
      <c r="I19" s="427"/>
      <c r="J19" s="992"/>
    </row>
    <row r="20" spans="1:10" ht="12.95" customHeight="1" x14ac:dyDescent="0.2">
      <c r="A20" s="408" t="s">
        <v>20</v>
      </c>
      <c r="B20" s="441" t="s">
        <v>164</v>
      </c>
      <c r="C20" s="393"/>
      <c r="D20" s="393"/>
      <c r="E20" s="393"/>
      <c r="F20" s="416" t="s">
        <v>113</v>
      </c>
      <c r="G20" s="393"/>
      <c r="H20" s="393"/>
      <c r="I20" s="427"/>
      <c r="J20" s="992"/>
    </row>
    <row r="21" spans="1:10" ht="12.95" customHeight="1" x14ac:dyDescent="0.2">
      <c r="A21" s="410" t="s">
        <v>21</v>
      </c>
      <c r="B21" s="441" t="s">
        <v>165</v>
      </c>
      <c r="C21" s="393"/>
      <c r="D21" s="393"/>
      <c r="E21" s="393"/>
      <c r="F21" s="416" t="s">
        <v>114</v>
      </c>
      <c r="G21" s="800">
        <f>+'1.1.sz.mell.'!C127</f>
        <v>4272000</v>
      </c>
      <c r="H21" s="393">
        <f>+'1.1.sz.mell.'!D127</f>
        <v>4272000</v>
      </c>
      <c r="I21" s="548">
        <f>+'1.1.sz.mell.'!E127</f>
        <v>3837000</v>
      </c>
      <c r="J21" s="992"/>
    </row>
    <row r="22" spans="1:10" ht="12.95" customHeight="1" x14ac:dyDescent="0.2">
      <c r="A22" s="408" t="s">
        <v>22</v>
      </c>
      <c r="B22" s="441" t="s">
        <v>166</v>
      </c>
      <c r="C22" s="393"/>
      <c r="D22" s="393"/>
      <c r="E22" s="393"/>
      <c r="F22" s="415" t="s">
        <v>160</v>
      </c>
      <c r="G22" s="800"/>
      <c r="H22" s="393"/>
      <c r="I22" s="548"/>
      <c r="J22" s="992"/>
    </row>
    <row r="23" spans="1:10" ht="12.95" customHeight="1" x14ac:dyDescent="0.2">
      <c r="A23" s="410" t="s">
        <v>23</v>
      </c>
      <c r="B23" s="442" t="s">
        <v>167</v>
      </c>
      <c r="C23" s="393"/>
      <c r="D23" s="393"/>
      <c r="E23" s="393"/>
      <c r="F23" s="416" t="s">
        <v>143</v>
      </c>
      <c r="G23" s="800"/>
      <c r="H23" s="393"/>
      <c r="I23" s="548"/>
      <c r="J23" s="992"/>
    </row>
    <row r="24" spans="1:10" ht="12.95" customHeight="1" x14ac:dyDescent="0.2">
      <c r="A24" s="408" t="s">
        <v>24</v>
      </c>
      <c r="B24" s="443" t="s">
        <v>168</v>
      </c>
      <c r="C24" s="418">
        <f>+C25+C26+C27+C28+C29</f>
        <v>16400000</v>
      </c>
      <c r="D24" s="418">
        <f>+D25+D26+D27+D28+D29</f>
        <v>16400000</v>
      </c>
      <c r="E24" s="418">
        <f>+E25+E26+E27+E28+E29</f>
        <v>16400000</v>
      </c>
      <c r="F24" s="444" t="s">
        <v>141</v>
      </c>
      <c r="G24" s="800"/>
      <c r="H24" s="393"/>
      <c r="I24" s="548"/>
      <c r="J24" s="992"/>
    </row>
    <row r="25" spans="1:10" ht="12.95" customHeight="1" x14ac:dyDescent="0.2">
      <c r="A25" s="410" t="s">
        <v>25</v>
      </c>
      <c r="B25" s="442" t="s">
        <v>169</v>
      </c>
      <c r="C25" s="393">
        <f>+'1.1.sz.mell.'!C63</f>
        <v>16400000</v>
      </c>
      <c r="D25" s="393">
        <f>+'1.1.sz.mell.'!D63</f>
        <v>16400000</v>
      </c>
      <c r="E25" s="393">
        <f>+'1.1.sz.mell.'!E63</f>
        <v>16400000</v>
      </c>
      <c r="F25" s="444" t="s">
        <v>487</v>
      </c>
      <c r="G25" s="800">
        <f>+'1.1.sz.mell.'!C139</f>
        <v>1032831</v>
      </c>
      <c r="H25" s="393">
        <f>+'1.1.sz.mell.'!D139</f>
        <v>1032831</v>
      </c>
      <c r="I25" s="548">
        <f>+'1.1.sz.mell.'!E139</f>
        <v>1032831</v>
      </c>
      <c r="J25" s="992"/>
    </row>
    <row r="26" spans="1:10" ht="12.95" customHeight="1" x14ac:dyDescent="0.2">
      <c r="A26" s="408" t="s">
        <v>26</v>
      </c>
      <c r="B26" s="442" t="s">
        <v>170</v>
      </c>
      <c r="C26" s="393"/>
      <c r="D26" s="393"/>
      <c r="E26" s="393"/>
      <c r="F26" s="439"/>
      <c r="G26" s="393"/>
      <c r="H26" s="393"/>
      <c r="I26" s="427"/>
      <c r="J26" s="992"/>
    </row>
    <row r="27" spans="1:10" ht="12.95" customHeight="1" x14ac:dyDescent="0.2">
      <c r="A27" s="410" t="s">
        <v>27</v>
      </c>
      <c r="B27" s="441" t="s">
        <v>171</v>
      </c>
      <c r="C27" s="393"/>
      <c r="D27" s="393"/>
      <c r="E27" s="393"/>
      <c r="F27" s="428"/>
      <c r="G27" s="393"/>
      <c r="H27" s="393"/>
      <c r="I27" s="427"/>
      <c r="J27" s="992"/>
    </row>
    <row r="28" spans="1:10" ht="12.95" customHeight="1" x14ac:dyDescent="0.2">
      <c r="A28" s="408" t="s">
        <v>28</v>
      </c>
      <c r="B28" s="445" t="s">
        <v>172</v>
      </c>
      <c r="C28" s="393"/>
      <c r="D28" s="393"/>
      <c r="E28" s="393"/>
      <c r="F28" s="7"/>
      <c r="G28" s="393"/>
      <c r="H28" s="393"/>
      <c r="I28" s="427"/>
      <c r="J28" s="992"/>
    </row>
    <row r="29" spans="1:10" ht="12.95" customHeight="1" thickBot="1" x14ac:dyDescent="0.25">
      <c r="A29" s="410" t="s">
        <v>29</v>
      </c>
      <c r="B29" s="446" t="s">
        <v>173</v>
      </c>
      <c r="C29" s="393"/>
      <c r="D29" s="393"/>
      <c r="E29" s="393"/>
      <c r="F29" s="428"/>
      <c r="G29" s="393"/>
      <c r="H29" s="393"/>
      <c r="I29" s="427"/>
      <c r="J29" s="992"/>
    </row>
    <row r="30" spans="1:10" ht="16.5" customHeight="1" thickBot="1" x14ac:dyDescent="0.25">
      <c r="A30" s="413" t="s">
        <v>30</v>
      </c>
      <c r="B30" s="394" t="s">
        <v>478</v>
      </c>
      <c r="C30" s="399">
        <f>+C18+C24</f>
        <v>469747293</v>
      </c>
      <c r="D30" s="399">
        <f>+D18+D24</f>
        <v>488669312</v>
      </c>
      <c r="E30" s="399">
        <f>+E18+E24</f>
        <v>82713436</v>
      </c>
      <c r="F30" s="394" t="s">
        <v>489</v>
      </c>
      <c r="G30" s="399">
        <f>SUM(G18:G29)</f>
        <v>5304831</v>
      </c>
      <c r="H30" s="399">
        <f>SUM(H18:H29)</f>
        <v>5304831</v>
      </c>
      <c r="I30" s="431">
        <f>SUM(I18:I29)</f>
        <v>4869831</v>
      </c>
      <c r="J30" s="992"/>
    </row>
    <row r="31" spans="1:10" ht="16.5" customHeight="1" thickBot="1" x14ac:dyDescent="0.25">
      <c r="A31" s="413" t="s">
        <v>31</v>
      </c>
      <c r="B31" s="419" t="s">
        <v>479</v>
      </c>
      <c r="C31" s="95">
        <f>+C17+C30</f>
        <v>861881288</v>
      </c>
      <c r="D31" s="95">
        <f>+D17+D30</f>
        <v>799403372</v>
      </c>
      <c r="E31" s="420">
        <f>+E17+E30</f>
        <v>212147416</v>
      </c>
      <c r="F31" s="419" t="s">
        <v>488</v>
      </c>
      <c r="G31" s="95">
        <f>+G17+G30</f>
        <v>861881288</v>
      </c>
      <c r="H31" s="95">
        <f>+H17+H30</f>
        <v>799403372</v>
      </c>
      <c r="I31" s="96">
        <f>+I17+I30</f>
        <v>212147416</v>
      </c>
      <c r="J31" s="992"/>
    </row>
    <row r="32" spans="1:10" ht="16.5" customHeight="1" thickBot="1" x14ac:dyDescent="0.25">
      <c r="A32" s="413" t="s">
        <v>32</v>
      </c>
      <c r="B32" s="419" t="s">
        <v>117</v>
      </c>
      <c r="C32" s="95">
        <f>IF(C17-G17&lt;0,G17-C17,"-")</f>
        <v>464442462</v>
      </c>
      <c r="D32" s="95">
        <f>IF(D17-H17&lt;0,H17-D17,"-")</f>
        <v>483364481</v>
      </c>
      <c r="E32" s="420">
        <f>IF(E17-I17&lt;0,I17-E17,"-")</f>
        <v>77843605</v>
      </c>
      <c r="F32" s="419" t="s">
        <v>118</v>
      </c>
      <c r="G32" s="95" t="str">
        <f>IF(C17-G17&gt;0,C17-G17,"-")</f>
        <v>-</v>
      </c>
      <c r="H32" s="95" t="str">
        <f>IF(D17-H17&gt;0,D17-H17,"-")</f>
        <v>-</v>
      </c>
      <c r="I32" s="96" t="str">
        <f>IF(E17-I17&gt;0,E17-I17,"-")</f>
        <v>-</v>
      </c>
      <c r="J32" s="992"/>
    </row>
    <row r="33" spans="1:10" ht="16.5" customHeight="1" thickBot="1" x14ac:dyDescent="0.25">
      <c r="A33" s="413" t="s">
        <v>33</v>
      </c>
      <c r="B33" s="419" t="s">
        <v>161</v>
      </c>
      <c r="C33" s="95" t="str">
        <f>IF(C26-G26&lt;0,G26-C26,"-")</f>
        <v>-</v>
      </c>
      <c r="D33" s="95" t="str">
        <f>IF(D26-H26&lt;0,H26-D26,"-")</f>
        <v>-</v>
      </c>
      <c r="E33" s="420" t="str">
        <f>IF(E26-I26&lt;0,I26-E26,"-")</f>
        <v>-</v>
      </c>
      <c r="F33" s="419" t="s">
        <v>162</v>
      </c>
      <c r="G33" s="95" t="str">
        <f>IF(C26-G26&gt;0,C26-G26,"-")</f>
        <v>-</v>
      </c>
      <c r="H33" s="95" t="str">
        <f>IF(D26-H26&gt;0,D26-H26,"-")</f>
        <v>-</v>
      </c>
      <c r="I33" s="96" t="str">
        <f>IF(E26-I26&gt;0,E26-I26,"-")</f>
        <v>-</v>
      </c>
      <c r="J33" s="992"/>
    </row>
  </sheetData>
  <mergeCells count="2">
    <mergeCell ref="A3:A4"/>
    <mergeCell ref="J1:J33"/>
  </mergeCells>
  <phoneticPr fontId="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38"/>
  <sheetViews>
    <sheetView zoomScaleNormal="100" zoomScaleSheetLayoutView="115" workbookViewId="0">
      <selection activeCell="B19" sqref="B19"/>
    </sheetView>
  </sheetViews>
  <sheetFormatPr defaultColWidth="9.33203125" defaultRowHeight="12.75" x14ac:dyDescent="0.2"/>
  <cols>
    <col min="1" max="1" width="46.33203125" style="267" customWidth="1"/>
    <col min="2" max="2" width="15" style="267" customWidth="1"/>
    <col min="3" max="3" width="66.1640625" style="267" customWidth="1"/>
    <col min="4" max="5" width="13.83203125" style="267" customWidth="1"/>
    <col min="6" max="16384" width="9.33203125" style="267"/>
  </cols>
  <sheetData>
    <row r="1" spans="1:5" ht="18.75" x14ac:dyDescent="0.3">
      <c r="A1" s="454" t="s">
        <v>108</v>
      </c>
      <c r="E1" s="460" t="s">
        <v>112</v>
      </c>
    </row>
    <row r="3" spans="1:5" x14ac:dyDescent="0.2">
      <c r="A3" s="455"/>
      <c r="B3" s="461"/>
      <c r="C3" s="455"/>
      <c r="D3" s="462"/>
      <c r="E3" s="461"/>
    </row>
    <row r="4" spans="1:5" ht="15.75" x14ac:dyDescent="0.25">
      <c r="A4" s="430" t="str">
        <f>+ÖSSZEFÜGGÉSEK!A4</f>
        <v>2018. évi eredeti előirányzat BEVÉTELEK</v>
      </c>
      <c r="B4" s="463"/>
      <c r="C4" s="456"/>
      <c r="D4" s="462"/>
      <c r="E4" s="461"/>
    </row>
    <row r="5" spans="1:5" x14ac:dyDescent="0.2">
      <c r="A5" s="455"/>
      <c r="B5" s="461"/>
      <c r="C5" s="455"/>
      <c r="D5" s="462"/>
      <c r="E5" s="461"/>
    </row>
    <row r="6" spans="1:5" x14ac:dyDescent="0.2">
      <c r="A6" s="455" t="s">
        <v>493</v>
      </c>
      <c r="B6" s="461">
        <f>+'1.1.sz.mell.'!C61</f>
        <v>1423133410</v>
      </c>
      <c r="C6" s="455" t="s">
        <v>494</v>
      </c>
      <c r="D6" s="462">
        <f>+'2.1.sz.mell  '!C18+'2.2.sz.mell  '!C17</f>
        <v>1423133410</v>
      </c>
      <c r="E6" s="461">
        <f>+B6-D6</f>
        <v>0</v>
      </c>
    </row>
    <row r="7" spans="1:5" x14ac:dyDescent="0.2">
      <c r="A7" s="455" t="s">
        <v>495</v>
      </c>
      <c r="B7" s="461">
        <f>+'1.1.sz.mell.'!C84</f>
        <v>695947492</v>
      </c>
      <c r="C7" s="455" t="s">
        <v>496</v>
      </c>
      <c r="D7" s="462">
        <f>+'2.1.sz.mell  '!C27+'2.2.sz.mell  '!C30</f>
        <v>695947492</v>
      </c>
      <c r="E7" s="461">
        <f>+B7-D7</f>
        <v>0</v>
      </c>
    </row>
    <row r="8" spans="1:5" x14ac:dyDescent="0.2">
      <c r="A8" s="455" t="s">
        <v>497</v>
      </c>
      <c r="B8" s="461">
        <f>+'1.1.sz.mell.'!C85</f>
        <v>2119080902</v>
      </c>
      <c r="C8" s="455" t="s">
        <v>498</v>
      </c>
      <c r="D8" s="462">
        <f>+'2.1.sz.mell  '!C28+'2.2.sz.mell  '!C31</f>
        <v>2119080902</v>
      </c>
      <c r="E8" s="461">
        <f>+B8-D8</f>
        <v>0</v>
      </c>
    </row>
    <row r="9" spans="1:5" x14ac:dyDescent="0.2">
      <c r="A9" s="455"/>
      <c r="B9" s="461"/>
      <c r="C9" s="455"/>
      <c r="D9" s="462"/>
      <c r="E9" s="461"/>
    </row>
    <row r="10" spans="1:5" ht="15.75" x14ac:dyDescent="0.25">
      <c r="A10" s="430" t="str">
        <f>+ÖSSZEFÜGGÉSEK!A10</f>
        <v>2018. évi módosított előirányzat BEVÉTELEK</v>
      </c>
      <c r="B10" s="463"/>
      <c r="C10" s="456"/>
      <c r="D10" s="462"/>
      <c r="E10" s="461"/>
    </row>
    <row r="11" spans="1:5" x14ac:dyDescent="0.2">
      <c r="A11" s="455"/>
      <c r="B11" s="461"/>
      <c r="C11" s="455"/>
      <c r="D11" s="462"/>
      <c r="E11" s="461"/>
    </row>
    <row r="12" spans="1:5" x14ac:dyDescent="0.2">
      <c r="A12" s="455" t="s">
        <v>499</v>
      </c>
      <c r="B12" s="461">
        <f>+'1.1.sz.mell.'!D61</f>
        <v>1329688304</v>
      </c>
      <c r="C12" s="455" t="s">
        <v>505</v>
      </c>
      <c r="D12" s="462">
        <f>+'2.1.sz.mell  '!D18+'2.2.sz.mell  '!D17</f>
        <v>1329688304</v>
      </c>
      <c r="E12" s="461">
        <f>+B12-D12</f>
        <v>0</v>
      </c>
    </row>
    <row r="13" spans="1:5" x14ac:dyDescent="0.2">
      <c r="A13" s="455" t="s">
        <v>500</v>
      </c>
      <c r="B13" s="461">
        <f>+'1.1.sz.mell.'!D84</f>
        <v>769352170</v>
      </c>
      <c r="C13" s="455" t="s">
        <v>506</v>
      </c>
      <c r="D13" s="462">
        <f>+'2.1.sz.mell  '!D27+'2.2.sz.mell  '!D30</f>
        <v>769352170</v>
      </c>
      <c r="E13" s="461">
        <f>+B13-D13</f>
        <v>0</v>
      </c>
    </row>
    <row r="14" spans="1:5" x14ac:dyDescent="0.2">
      <c r="A14" s="455" t="s">
        <v>501</v>
      </c>
      <c r="B14" s="461">
        <f>+'1.1.sz.mell.'!D85</f>
        <v>2099040474</v>
      </c>
      <c r="C14" s="455" t="s">
        <v>507</v>
      </c>
      <c r="D14" s="462">
        <f>+'2.1.sz.mell  '!D28+'2.2.sz.mell  '!D31</f>
        <v>2099040474</v>
      </c>
      <c r="E14" s="461">
        <f>+B14-D14</f>
        <v>0</v>
      </c>
    </row>
    <row r="15" spans="1:5" x14ac:dyDescent="0.2">
      <c r="A15" s="455"/>
      <c r="B15" s="461"/>
      <c r="C15" s="455"/>
      <c r="D15" s="462"/>
      <c r="E15" s="461"/>
    </row>
    <row r="16" spans="1:5" ht="14.25" x14ac:dyDescent="0.2">
      <c r="A16" s="464" t="str">
        <f>+ÖSSZEFÜGGÉSEK!A16</f>
        <v>2018. évi teljesítés BEVÉTELEK</v>
      </c>
      <c r="B16" s="429"/>
      <c r="C16" s="456"/>
      <c r="D16" s="462"/>
      <c r="E16" s="461"/>
    </row>
    <row r="17" spans="1:5" x14ac:dyDescent="0.2">
      <c r="A17" s="455"/>
      <c r="B17" s="461"/>
      <c r="C17" s="455"/>
      <c r="D17" s="462"/>
      <c r="E17" s="461"/>
    </row>
    <row r="18" spans="1:5" x14ac:dyDescent="0.2">
      <c r="A18" s="455" t="s">
        <v>502</v>
      </c>
      <c r="B18" s="461">
        <f>+'1.1.sz.mell.'!E61</f>
        <v>1366071257</v>
      </c>
      <c r="C18" s="455" t="s">
        <v>508</v>
      </c>
      <c r="D18" s="462">
        <f>+'2.1.sz.mell  '!E18+'2.2.sz.mell  '!E17</f>
        <v>1366071257</v>
      </c>
      <c r="E18" s="461">
        <f>+B18-D18</f>
        <v>0</v>
      </c>
    </row>
    <row r="19" spans="1:5" x14ac:dyDescent="0.2">
      <c r="A19" s="455" t="s">
        <v>503</v>
      </c>
      <c r="B19" s="461">
        <f>+'1.1.sz.mell.'!E84</f>
        <v>786800507</v>
      </c>
      <c r="C19" s="455" t="s">
        <v>509</v>
      </c>
      <c r="D19" s="462">
        <f>+'2.1.sz.mell  '!E27+'2.2.sz.mell  '!E30</f>
        <v>786800507</v>
      </c>
      <c r="E19" s="461">
        <f>+B19-D19</f>
        <v>0</v>
      </c>
    </row>
    <row r="20" spans="1:5" x14ac:dyDescent="0.2">
      <c r="A20" s="455" t="s">
        <v>504</v>
      </c>
      <c r="B20" s="461">
        <f>+'1.1.sz.mell.'!E85</f>
        <v>2152871764</v>
      </c>
      <c r="C20" s="455" t="s">
        <v>510</v>
      </c>
      <c r="D20" s="462">
        <f>+'2.1.sz.mell  '!E28+'2.2.sz.mell  '!E31</f>
        <v>2152871764</v>
      </c>
      <c r="E20" s="461">
        <f>+B20-D20</f>
        <v>0</v>
      </c>
    </row>
    <row r="21" spans="1:5" x14ac:dyDescent="0.2">
      <c r="A21" s="455"/>
      <c r="B21" s="461"/>
      <c r="C21" s="455"/>
      <c r="D21" s="462"/>
      <c r="E21" s="461"/>
    </row>
    <row r="22" spans="1:5" ht="15.75" x14ac:dyDescent="0.25">
      <c r="A22" s="430" t="str">
        <f>+ÖSSZEFÜGGÉSEK!A22</f>
        <v>2018. évi eredeti előirányzat KIADÁSOK</v>
      </c>
      <c r="B22" s="463"/>
      <c r="C22" s="456"/>
      <c r="D22" s="462"/>
      <c r="E22" s="461"/>
    </row>
    <row r="23" spans="1:5" x14ac:dyDescent="0.2">
      <c r="A23" s="455"/>
      <c r="B23" s="461"/>
      <c r="C23" s="455"/>
      <c r="D23" s="462"/>
      <c r="E23" s="461"/>
    </row>
    <row r="24" spans="1:5" x14ac:dyDescent="0.2">
      <c r="A24" s="455" t="s">
        <v>511</v>
      </c>
      <c r="B24" s="461">
        <f>+'1.1.sz.mell.'!C125</f>
        <v>2095168762</v>
      </c>
      <c r="C24" s="455" t="s">
        <v>517</v>
      </c>
      <c r="D24" s="462">
        <f>+'2.1.sz.mell  '!G18+'2.2.sz.mell  '!G17</f>
        <v>2095168762</v>
      </c>
      <c r="E24" s="461">
        <f>+B24-D24</f>
        <v>0</v>
      </c>
    </row>
    <row r="25" spans="1:5" x14ac:dyDescent="0.2">
      <c r="A25" s="455" t="s">
        <v>490</v>
      </c>
      <c r="B25" s="461">
        <f>+'1.1.sz.mell.'!C145</f>
        <v>23912140</v>
      </c>
      <c r="C25" s="455" t="s">
        <v>518</v>
      </c>
      <c r="D25" s="462">
        <f>+'2.1.sz.mell  '!G27+'2.2.sz.mell  '!G30</f>
        <v>23912140</v>
      </c>
      <c r="E25" s="461">
        <f>+B25-D25</f>
        <v>0</v>
      </c>
    </row>
    <row r="26" spans="1:5" x14ac:dyDescent="0.2">
      <c r="A26" s="455" t="s">
        <v>512</v>
      </c>
      <c r="B26" s="461">
        <f>+'1.1.sz.mell.'!C146</f>
        <v>2119080902</v>
      </c>
      <c r="C26" s="455" t="s">
        <v>519</v>
      </c>
      <c r="D26" s="462">
        <f>+'2.1.sz.mell  '!G28+'2.2.sz.mell  '!G31</f>
        <v>2119080902</v>
      </c>
      <c r="E26" s="461">
        <f>+B26-D26</f>
        <v>0</v>
      </c>
    </row>
    <row r="27" spans="1:5" x14ac:dyDescent="0.2">
      <c r="A27" s="455"/>
      <c r="B27" s="461"/>
      <c r="C27" s="455"/>
      <c r="D27" s="462"/>
      <c r="E27" s="461"/>
    </row>
    <row r="28" spans="1:5" ht="15.75" x14ac:dyDescent="0.25">
      <c r="A28" s="430" t="str">
        <f>+ÖSSZEFÜGGÉSEK!A28</f>
        <v>2018. évi módosított előirányzat KIADÁSOK</v>
      </c>
      <c r="B28" s="463"/>
      <c r="C28" s="456"/>
      <c r="D28" s="462"/>
      <c r="E28" s="461"/>
    </row>
    <row r="29" spans="1:5" x14ac:dyDescent="0.2">
      <c r="A29" s="455"/>
      <c r="B29" s="461"/>
      <c r="C29" s="455"/>
      <c r="D29" s="462"/>
      <c r="E29" s="461"/>
    </row>
    <row r="30" spans="1:5" x14ac:dyDescent="0.2">
      <c r="A30" s="455" t="s">
        <v>513</v>
      </c>
      <c r="B30" s="461">
        <f>+'1.1.sz.mell.'!D125</f>
        <v>2075128334</v>
      </c>
      <c r="C30" s="455" t="s">
        <v>524</v>
      </c>
      <c r="D30" s="462">
        <f>+'2.1.sz.mell  '!H18+'2.2.sz.mell  '!H17</f>
        <v>2075128334</v>
      </c>
      <c r="E30" s="461">
        <f>+B30-D30</f>
        <v>0</v>
      </c>
    </row>
    <row r="31" spans="1:5" x14ac:dyDescent="0.2">
      <c r="A31" s="455" t="s">
        <v>491</v>
      </c>
      <c r="B31" s="461">
        <f>+'1.1.sz.mell.'!D145</f>
        <v>23912140</v>
      </c>
      <c r="C31" s="455" t="s">
        <v>521</v>
      </c>
      <c r="D31" s="462">
        <f>+'2.1.sz.mell  '!H27+'2.2.sz.mell  '!H30</f>
        <v>23912140</v>
      </c>
      <c r="E31" s="461">
        <f>+B31-D31</f>
        <v>0</v>
      </c>
    </row>
    <row r="32" spans="1:5" x14ac:dyDescent="0.2">
      <c r="A32" s="455" t="s">
        <v>514</v>
      </c>
      <c r="B32" s="461">
        <f>+'1.1.sz.mell.'!D146</f>
        <v>2099040474</v>
      </c>
      <c r="C32" s="455" t="s">
        <v>520</v>
      </c>
      <c r="D32" s="462">
        <f>+'2.1.sz.mell  '!H28+'2.2.sz.mell  '!H31</f>
        <v>2099040474</v>
      </c>
      <c r="E32" s="461">
        <f>+B32-D32</f>
        <v>0</v>
      </c>
    </row>
    <row r="33" spans="1:5" x14ac:dyDescent="0.2">
      <c r="A33" s="455"/>
      <c r="B33" s="461"/>
      <c r="C33" s="455"/>
      <c r="D33" s="462"/>
      <c r="E33" s="461"/>
    </row>
    <row r="34" spans="1:5" ht="15.75" x14ac:dyDescent="0.25">
      <c r="A34" s="459" t="str">
        <f>+ÖSSZEFÜGGÉSEK!A34</f>
        <v>2018. évi teljesítés KIADÁSOK</v>
      </c>
      <c r="B34" s="463"/>
      <c r="C34" s="456"/>
      <c r="D34" s="462"/>
      <c r="E34" s="461"/>
    </row>
    <row r="35" spans="1:5" x14ac:dyDescent="0.2">
      <c r="A35" s="455"/>
      <c r="B35" s="461"/>
      <c r="C35" s="455"/>
      <c r="D35" s="462"/>
      <c r="E35" s="461"/>
    </row>
    <row r="36" spans="1:5" x14ac:dyDescent="0.2">
      <c r="A36" s="455" t="s">
        <v>515</v>
      </c>
      <c r="B36" s="461">
        <f>+'1.1.sz.mell.'!E125</f>
        <v>1176901659</v>
      </c>
      <c r="C36" s="455" t="s">
        <v>525</v>
      </c>
      <c r="D36" s="462">
        <f>+'2.1.sz.mell  '!I18+'2.2.sz.mell  '!I17</f>
        <v>1176901659</v>
      </c>
      <c r="E36" s="461">
        <f>+B36-D36</f>
        <v>0</v>
      </c>
    </row>
    <row r="37" spans="1:5" x14ac:dyDescent="0.2">
      <c r="A37" s="455" t="s">
        <v>492</v>
      </c>
      <c r="B37" s="461">
        <f>+'1.1.sz.mell.'!E145</f>
        <v>23477140</v>
      </c>
      <c r="C37" s="455" t="s">
        <v>523</v>
      </c>
      <c r="D37" s="462">
        <f>+'2.1.sz.mell  '!I27+'2.2.sz.mell  '!I30</f>
        <v>23477140</v>
      </c>
      <c r="E37" s="461">
        <f>+B37-D37</f>
        <v>0</v>
      </c>
    </row>
    <row r="38" spans="1:5" x14ac:dyDescent="0.2">
      <c r="A38" s="455" t="s">
        <v>516</v>
      </c>
      <c r="B38" s="461">
        <f>+'1.1.sz.mell.'!E146</f>
        <v>1200378799</v>
      </c>
      <c r="C38" s="455" t="s">
        <v>522</v>
      </c>
      <c r="D38" s="462">
        <f>+'2.1.sz.mell  '!I28+'2.2.sz.mell  '!I31</f>
        <v>1200378799</v>
      </c>
      <c r="E38" s="461">
        <f>+B38-D38</f>
        <v>0</v>
      </c>
    </row>
  </sheetData>
  <phoneticPr fontId="27" type="noConversion"/>
  <conditionalFormatting sqref="E3:E38">
    <cfRule type="cellIs" dxfId="2" priority="1" stopIfTrue="1" operator="notEqual">
      <formula>0</formula>
    </cfRule>
  </conditionalFormatting>
  <pageMargins left="0.79" right="0.56999999999999995" top="0.88" bottom="0.66" header="0.5" footer="0.5"/>
  <pageSetup paperSize="9" scale="9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3"/>
  <sheetViews>
    <sheetView view="pageLayout" topLeftCell="A4" zoomScaleNormal="100" workbookViewId="0">
      <selection activeCell="H25" sqref="H25"/>
    </sheetView>
  </sheetViews>
  <sheetFormatPr defaultColWidth="9.33203125" defaultRowHeight="12.75" x14ac:dyDescent="0.2"/>
  <cols>
    <col min="1" max="1" width="39.6640625" style="5" customWidth="1"/>
    <col min="2" max="7" width="15.6640625" style="4" customWidth="1"/>
    <col min="8" max="8" width="5.1640625" style="4" customWidth="1"/>
    <col min="9" max="16384" width="9.33203125" style="4"/>
  </cols>
  <sheetData>
    <row r="1" spans="1:8" ht="18" customHeight="1" x14ac:dyDescent="0.2">
      <c r="A1" s="994" t="s">
        <v>0</v>
      </c>
      <c r="B1" s="994"/>
      <c r="C1" s="994"/>
      <c r="D1" s="994"/>
      <c r="E1" s="994"/>
      <c r="F1" s="994"/>
      <c r="G1" s="994"/>
      <c r="H1" s="995" t="s">
        <v>918</v>
      </c>
    </row>
    <row r="2" spans="1:8" ht="22.5" customHeight="1" thickBot="1" x14ac:dyDescent="0.3">
      <c r="A2" s="26"/>
      <c r="B2" s="10"/>
      <c r="C2" s="10"/>
      <c r="D2" s="10"/>
      <c r="E2" s="10"/>
      <c r="F2" s="993" t="s">
        <v>50</v>
      </c>
      <c r="G2" s="993"/>
      <c r="H2" s="995"/>
    </row>
    <row r="3" spans="1:8" s="6" customFormat="1" ht="50.25" customHeight="1" thickBot="1" x14ac:dyDescent="0.25">
      <c r="A3" s="27" t="s">
        <v>54</v>
      </c>
      <c r="B3" s="28" t="s">
        <v>55</v>
      </c>
      <c r="C3" s="28" t="s">
        <v>56</v>
      </c>
      <c r="D3" s="28" t="str">
        <f>+CONCATENATE("Felhasználás ",LEFT(ÖSSZEFÜGGÉSEK!A4,4)-1,". XII.31-ig")</f>
        <v>Felhasználás 2017. XII.31-ig</v>
      </c>
      <c r="E3" s="28" t="str">
        <f>+CONCATENATE(LEFT(ÖSSZEFÜGGÉSEK!A4,4),". évi módosított előirányzat")</f>
        <v>2018. évi módosított előirányzat</v>
      </c>
      <c r="F3" s="99" t="str">
        <f>+CONCATENATE(LEFT(ÖSSZEFÜGGÉSEK!A4,4),". évi teljesítés")</f>
        <v>2018. évi teljesítés</v>
      </c>
      <c r="G3" s="98" t="str">
        <f>+CONCATENATE("Összes teljesítés ",LEFT(ÖSSZEFÜGGÉSEK!A4,4),". dec. 31-ig")</f>
        <v>Összes teljesítés 2018. dec. 31-ig</v>
      </c>
      <c r="H3" s="995"/>
    </row>
    <row r="4" spans="1:8" s="10" customFormat="1" ht="12" customHeight="1" thickBot="1" x14ac:dyDescent="0.25">
      <c r="A4" s="423" t="s">
        <v>399</v>
      </c>
      <c r="B4" s="424" t="s">
        <v>400</v>
      </c>
      <c r="C4" s="424" t="s">
        <v>401</v>
      </c>
      <c r="D4" s="424" t="s">
        <v>402</v>
      </c>
      <c r="E4" s="424" t="s">
        <v>403</v>
      </c>
      <c r="F4" s="49" t="s">
        <v>480</v>
      </c>
      <c r="G4" s="425" t="s">
        <v>526</v>
      </c>
      <c r="H4" s="995"/>
    </row>
    <row r="5" spans="1:8" ht="15.95" customHeight="1" x14ac:dyDescent="0.2">
      <c r="A5" s="164" t="s">
        <v>714</v>
      </c>
      <c r="B5" s="2">
        <v>3448</v>
      </c>
      <c r="C5" s="11">
        <v>2018</v>
      </c>
      <c r="D5" s="2"/>
      <c r="E5" s="2">
        <v>3448</v>
      </c>
      <c r="F5" s="50">
        <v>5945</v>
      </c>
      <c r="G5" s="51">
        <f>+D5+F5</f>
        <v>5945</v>
      </c>
      <c r="H5" s="995"/>
    </row>
    <row r="6" spans="1:8" ht="15.95" customHeight="1" x14ac:dyDescent="0.2">
      <c r="A6" s="164" t="s">
        <v>715</v>
      </c>
      <c r="B6" s="2">
        <v>73967</v>
      </c>
      <c r="C6" s="11">
        <v>2018</v>
      </c>
      <c r="D6" s="2"/>
      <c r="E6" s="2">
        <v>73967</v>
      </c>
      <c r="F6" s="50">
        <v>57938</v>
      </c>
      <c r="G6" s="51">
        <f t="shared" ref="G6:G23" si="0">+D6+F6</f>
        <v>57938</v>
      </c>
      <c r="H6" s="995"/>
    </row>
    <row r="7" spans="1:8" ht="15.95" customHeight="1" x14ac:dyDescent="0.2">
      <c r="A7" s="937" t="s">
        <v>892</v>
      </c>
      <c r="B7" s="2">
        <v>10000</v>
      </c>
      <c r="C7" s="11">
        <v>2018</v>
      </c>
      <c r="D7" s="2"/>
      <c r="E7" s="2">
        <v>10000</v>
      </c>
      <c r="F7" s="50"/>
      <c r="G7" s="51">
        <f t="shared" si="0"/>
        <v>0</v>
      </c>
      <c r="H7" s="995"/>
    </row>
    <row r="8" spans="1:8" ht="15.95" customHeight="1" x14ac:dyDescent="0.2">
      <c r="A8" s="937" t="s">
        <v>893</v>
      </c>
      <c r="B8" s="2">
        <v>360</v>
      </c>
      <c r="C8" s="11">
        <v>2018</v>
      </c>
      <c r="D8" s="2"/>
      <c r="E8" s="2">
        <v>360</v>
      </c>
      <c r="F8" s="50">
        <v>360</v>
      </c>
      <c r="G8" s="51">
        <f t="shared" si="0"/>
        <v>360</v>
      </c>
      <c r="H8" s="995"/>
    </row>
    <row r="9" spans="1:8" ht="15.95" customHeight="1" x14ac:dyDescent="0.2">
      <c r="A9" s="938" t="s">
        <v>894</v>
      </c>
      <c r="B9" s="2">
        <v>817</v>
      </c>
      <c r="C9" s="11">
        <v>2018</v>
      </c>
      <c r="D9" s="2"/>
      <c r="E9" s="2">
        <v>817</v>
      </c>
      <c r="F9" s="50">
        <v>817</v>
      </c>
      <c r="G9" s="51">
        <f t="shared" si="0"/>
        <v>817</v>
      </c>
      <c r="H9" s="995"/>
    </row>
    <row r="10" spans="1:8" ht="21.75" customHeight="1" x14ac:dyDescent="0.2">
      <c r="A10" s="938" t="s">
        <v>895</v>
      </c>
      <c r="B10" s="2">
        <v>199</v>
      </c>
      <c r="C10" s="11">
        <v>2018</v>
      </c>
      <c r="D10" s="2"/>
      <c r="E10" s="2">
        <v>199</v>
      </c>
      <c r="F10" s="50">
        <v>199</v>
      </c>
      <c r="G10" s="51">
        <f t="shared" si="0"/>
        <v>199</v>
      </c>
      <c r="H10" s="995"/>
    </row>
    <row r="11" spans="1:8" x14ac:dyDescent="0.2">
      <c r="A11" s="938" t="s">
        <v>896</v>
      </c>
      <c r="B11" s="2">
        <v>1969</v>
      </c>
      <c r="C11" s="11">
        <v>2018</v>
      </c>
      <c r="D11" s="2"/>
      <c r="E11" s="2">
        <v>1969</v>
      </c>
      <c r="F11" s="50">
        <v>450</v>
      </c>
      <c r="G11" s="51">
        <f t="shared" si="0"/>
        <v>450</v>
      </c>
      <c r="H11" s="995"/>
    </row>
    <row r="12" spans="1:8" ht="15.95" customHeight="1" x14ac:dyDescent="0.2">
      <c r="A12" s="938" t="s">
        <v>897</v>
      </c>
      <c r="B12" s="2">
        <v>11889</v>
      </c>
      <c r="C12" s="11">
        <v>2018</v>
      </c>
      <c r="D12" s="2"/>
      <c r="E12" s="2">
        <v>11889</v>
      </c>
      <c r="F12" s="50">
        <v>7164</v>
      </c>
      <c r="G12" s="51">
        <f t="shared" si="0"/>
        <v>7164</v>
      </c>
      <c r="H12" s="995"/>
    </row>
    <row r="13" spans="1:8" ht="15.95" customHeight="1" x14ac:dyDescent="0.2">
      <c r="A13" s="938" t="s">
        <v>898</v>
      </c>
      <c r="B13" s="2">
        <v>105</v>
      </c>
      <c r="C13" s="11">
        <v>2018</v>
      </c>
      <c r="D13" s="2"/>
      <c r="E13" s="2">
        <v>105</v>
      </c>
      <c r="F13" s="50">
        <v>105</v>
      </c>
      <c r="G13" s="51">
        <f t="shared" si="0"/>
        <v>105</v>
      </c>
      <c r="H13" s="995"/>
    </row>
    <row r="14" spans="1:8" ht="15.95" customHeight="1" x14ac:dyDescent="0.2">
      <c r="A14" s="938" t="s">
        <v>899</v>
      </c>
      <c r="B14" s="2">
        <v>2000</v>
      </c>
      <c r="C14" s="11">
        <v>2018</v>
      </c>
      <c r="D14" s="2"/>
      <c r="E14" s="2">
        <v>2000</v>
      </c>
      <c r="F14" s="50"/>
      <c r="G14" s="51">
        <f t="shared" si="0"/>
        <v>0</v>
      </c>
      <c r="H14" s="995"/>
    </row>
    <row r="15" spans="1:8" ht="21.75" customHeight="1" x14ac:dyDescent="0.2">
      <c r="A15" s="939" t="s">
        <v>900</v>
      </c>
      <c r="B15" s="2">
        <v>287</v>
      </c>
      <c r="C15" s="11">
        <v>2018</v>
      </c>
      <c r="D15" s="2"/>
      <c r="E15" s="2">
        <v>287</v>
      </c>
      <c r="F15" s="50">
        <v>287</v>
      </c>
      <c r="G15" s="51">
        <f t="shared" si="0"/>
        <v>287</v>
      </c>
      <c r="H15" s="995"/>
    </row>
    <row r="16" spans="1:8" ht="15.95" customHeight="1" x14ac:dyDescent="0.2">
      <c r="A16" s="164" t="s">
        <v>901</v>
      </c>
      <c r="B16" s="2">
        <v>5020</v>
      </c>
      <c r="C16" s="11">
        <v>2018</v>
      </c>
      <c r="D16" s="2"/>
      <c r="E16" s="2">
        <v>5020</v>
      </c>
      <c r="F16" s="50">
        <v>3520</v>
      </c>
      <c r="G16" s="51">
        <f t="shared" si="0"/>
        <v>3520</v>
      </c>
      <c r="H16" s="995"/>
    </row>
    <row r="17" spans="1:8" ht="15.95" customHeight="1" x14ac:dyDescent="0.2">
      <c r="A17" s="164" t="s">
        <v>902</v>
      </c>
      <c r="B17" s="2">
        <v>658492</v>
      </c>
      <c r="C17" s="11">
        <v>2018</v>
      </c>
      <c r="D17" s="2"/>
      <c r="E17" s="2">
        <v>658492</v>
      </c>
      <c r="F17" s="50">
        <v>107246</v>
      </c>
      <c r="G17" s="51">
        <f t="shared" si="0"/>
        <v>107246</v>
      </c>
      <c r="H17" s="995"/>
    </row>
    <row r="18" spans="1:8" ht="24" customHeight="1" x14ac:dyDescent="0.2">
      <c r="A18" s="939"/>
      <c r="B18" s="2"/>
      <c r="C18" s="11"/>
      <c r="D18" s="2"/>
      <c r="E18" s="2"/>
      <c r="F18" s="50"/>
      <c r="G18" s="51">
        <f t="shared" si="0"/>
        <v>0</v>
      </c>
      <c r="H18" s="995"/>
    </row>
    <row r="19" spans="1:8" ht="15.95" customHeight="1" x14ac:dyDescent="0.2">
      <c r="A19" s="164"/>
      <c r="B19" s="2"/>
      <c r="C19" s="11"/>
      <c r="D19" s="2"/>
      <c r="E19" s="2"/>
      <c r="F19" s="50"/>
      <c r="G19" s="51">
        <f t="shared" si="0"/>
        <v>0</v>
      </c>
      <c r="H19" s="995"/>
    </row>
    <row r="20" spans="1:8" ht="15.95" customHeight="1" x14ac:dyDescent="0.2">
      <c r="A20" s="164"/>
      <c r="B20" s="2"/>
      <c r="C20" s="11"/>
      <c r="D20" s="2"/>
      <c r="E20" s="2"/>
      <c r="F20" s="50"/>
      <c r="G20" s="51">
        <f t="shared" si="0"/>
        <v>0</v>
      </c>
      <c r="H20" s="995"/>
    </row>
    <row r="21" spans="1:8" ht="15.95" customHeight="1" x14ac:dyDescent="0.2">
      <c r="A21" s="7"/>
      <c r="B21" s="2"/>
      <c r="C21" s="11"/>
      <c r="D21" s="2"/>
      <c r="E21" s="2"/>
      <c r="F21" s="50"/>
      <c r="G21" s="51">
        <f t="shared" si="0"/>
        <v>0</v>
      </c>
      <c r="H21" s="995"/>
    </row>
    <row r="22" spans="1:8" ht="15.95" customHeight="1" x14ac:dyDescent="0.2">
      <c r="A22" s="7"/>
      <c r="B22" s="2"/>
      <c r="C22" s="11"/>
      <c r="D22" s="2"/>
      <c r="E22" s="2"/>
      <c r="F22" s="50"/>
      <c r="G22" s="51">
        <f t="shared" si="0"/>
        <v>0</v>
      </c>
      <c r="H22" s="995"/>
    </row>
    <row r="23" spans="1:8" ht="15.95" customHeight="1" thickBot="1" x14ac:dyDescent="0.25">
      <c r="A23" s="12"/>
      <c r="B23" s="3"/>
      <c r="C23" s="13"/>
      <c r="D23" s="3"/>
      <c r="E23" s="3"/>
      <c r="F23" s="52"/>
      <c r="G23" s="51">
        <f t="shared" si="0"/>
        <v>0</v>
      </c>
      <c r="H23" s="995"/>
    </row>
    <row r="24" spans="1:8" s="16" customFormat="1" ht="18" customHeight="1" thickBot="1" x14ac:dyDescent="0.25">
      <c r="A24" s="29" t="s">
        <v>53</v>
      </c>
      <c r="B24" s="14">
        <f>SUM(B5:B23)</f>
        <v>768553</v>
      </c>
      <c r="C24" s="21"/>
      <c r="D24" s="14">
        <f>SUM(D5:D23)</f>
        <v>0</v>
      </c>
      <c r="E24" s="14">
        <f>SUM(E5:E23)</f>
        <v>768553</v>
      </c>
      <c r="F24" s="14">
        <f>SUM(F5:F23)</f>
        <v>184031</v>
      </c>
      <c r="G24" s="15">
        <f>SUM(G5:G23)</f>
        <v>184031</v>
      </c>
      <c r="H24" s="995"/>
    </row>
    <row r="25" spans="1:8" x14ac:dyDescent="0.2">
      <c r="F25" s="16"/>
      <c r="G25" s="16"/>
      <c r="H25" s="605"/>
    </row>
    <row r="26" spans="1:8" x14ac:dyDescent="0.2">
      <c r="H26" s="605"/>
    </row>
    <row r="27" spans="1:8" x14ac:dyDescent="0.2">
      <c r="H27" s="605"/>
    </row>
    <row r="28" spans="1:8" x14ac:dyDescent="0.2">
      <c r="H28" s="605"/>
    </row>
    <row r="29" spans="1:8" x14ac:dyDescent="0.2">
      <c r="H29" s="605"/>
    </row>
    <row r="30" spans="1:8" x14ac:dyDescent="0.2">
      <c r="H30" s="605"/>
    </row>
    <row r="31" spans="1:8" x14ac:dyDescent="0.2">
      <c r="H31" s="605"/>
    </row>
    <row r="32" spans="1:8" x14ac:dyDescent="0.2">
      <c r="H32" s="605"/>
    </row>
    <row r="33" spans="8:8" x14ac:dyDescent="0.2">
      <c r="H33" s="605"/>
    </row>
  </sheetData>
  <mergeCells count="3">
    <mergeCell ref="F2:G2"/>
    <mergeCell ref="A1:G1"/>
    <mergeCell ref="H1:H24"/>
  </mergeCells>
  <phoneticPr fontId="0" type="noConversion"/>
  <printOptions horizontalCentered="1"/>
  <pageMargins left="0.78740157480314965" right="0.78740157480314965" top="1" bottom="0.98425196850393704" header="0.78740157480314965" footer="0.78740157480314965"/>
  <pageSetup paperSize="9" scale="10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52</vt:i4>
      </vt:variant>
      <vt:variant>
        <vt:lpstr>Névvel ellátott tartományok</vt:lpstr>
      </vt:variant>
      <vt:variant>
        <vt:i4>35</vt:i4>
      </vt:variant>
    </vt:vector>
  </HeadingPairs>
  <TitlesOfParts>
    <vt:vector size="87" baseType="lpstr">
      <vt:lpstr>ÖSSZEFÜGGÉSEK</vt:lpstr>
      <vt:lpstr>1.1.sz.mell.</vt:lpstr>
      <vt:lpstr>1.2.sz.mell.</vt:lpstr>
      <vt:lpstr>1.3.sz.mell.</vt:lpstr>
      <vt:lpstr>1.4.sz.mell.</vt:lpstr>
      <vt:lpstr>2.1.sz.mell  </vt:lpstr>
      <vt:lpstr>2.2.sz.mell  </vt:lpstr>
      <vt:lpstr>ELLENŐRZÉS-1.sz.2.1.sz.2.2.sz.</vt:lpstr>
      <vt:lpstr>3.sz.mell.</vt:lpstr>
      <vt:lpstr>4.sz.mell.</vt:lpstr>
      <vt:lpstr>5. sz. mell. </vt:lpstr>
      <vt:lpstr>6.1. sz. mell ÖNK</vt:lpstr>
      <vt:lpstr>6.2. sz. mell ÖNK</vt:lpstr>
      <vt:lpstr>6.3. sz. mell ÖNK</vt:lpstr>
      <vt:lpstr>6.4. sz. mell ÖNK</vt:lpstr>
      <vt:lpstr>7.1. sz. mell HIV</vt:lpstr>
      <vt:lpstr>7.2. sz. mell HIV</vt:lpstr>
      <vt:lpstr>7.3. sz. mell HIV</vt:lpstr>
      <vt:lpstr>7.4. sz. mell HIV</vt:lpstr>
      <vt:lpstr>8.1. sz. mell. GAMESZ</vt:lpstr>
      <vt:lpstr> 8.1.1. sz. mell. GAM</vt:lpstr>
      <vt:lpstr>8.1.2. sz. mell. GAM</vt:lpstr>
      <vt:lpstr>8.1.3. sz. mell. GAM</vt:lpstr>
      <vt:lpstr>8.2. sz. mell. ILMKS</vt:lpstr>
      <vt:lpstr>8.2.1. sz. mell. ILMKS</vt:lpstr>
      <vt:lpstr>8.2.2. sz. mell. ILMKS</vt:lpstr>
      <vt:lpstr>8.2.3. sz. mell. ILMKS</vt:lpstr>
      <vt:lpstr>8.3. sz. mell. ÓVODA</vt:lpstr>
      <vt:lpstr>8.3.1. sz. mell. ÓVODA</vt:lpstr>
      <vt:lpstr>8.3.2. sz. mell.  ÓVODA</vt:lpstr>
      <vt:lpstr>8.3.3. sz. mell. ÓVODA</vt:lpstr>
      <vt:lpstr>8.4. sz. mell. CSSK</vt:lpstr>
      <vt:lpstr>8.4.1. sz. mell. CSSK</vt:lpstr>
      <vt:lpstr>8.4.2. sz. mell. CSSK</vt:lpstr>
      <vt:lpstr>8.4.3. sz. mell. CSSK</vt:lpstr>
      <vt:lpstr>9. sz. mell</vt:lpstr>
      <vt:lpstr>9.1. sz. mell</vt:lpstr>
      <vt:lpstr>10. sz. mell</vt:lpstr>
      <vt:lpstr>11. sz. mell</vt:lpstr>
      <vt:lpstr>12. sz. mell</vt:lpstr>
      <vt:lpstr>13. sz. mell</vt:lpstr>
      <vt:lpstr>14. sz. mell</vt:lpstr>
      <vt:lpstr>15. sz. mell</vt:lpstr>
      <vt:lpstr>1.tájékoztató</vt:lpstr>
      <vt:lpstr>2. tájékoztató tábla</vt:lpstr>
      <vt:lpstr>3. tájékoztató tábla</vt:lpstr>
      <vt:lpstr>4. tájékoztató tábla</vt:lpstr>
      <vt:lpstr>5. tájékoztató tábla</vt:lpstr>
      <vt:lpstr>6. tájékoztató tábla</vt:lpstr>
      <vt:lpstr>7. tájékoztató tábla</vt:lpstr>
      <vt:lpstr>8. tájékoztató tábla</vt:lpstr>
      <vt:lpstr>Munka1</vt:lpstr>
      <vt:lpstr>'13. sz. mell'!_ftn1</vt:lpstr>
      <vt:lpstr>'13. sz. mell'!_ftnref1</vt:lpstr>
      <vt:lpstr>' 8.1.1. sz. mell. GAM'!Nyomtatási_cím</vt:lpstr>
      <vt:lpstr>'11. sz. mell'!Nyomtatási_cím</vt:lpstr>
      <vt:lpstr>'6.1. sz. mell ÖNK'!Nyomtatási_cím</vt:lpstr>
      <vt:lpstr>'6.2. sz. mell ÖNK'!Nyomtatási_cím</vt:lpstr>
      <vt:lpstr>'6.3. sz. mell ÖNK'!Nyomtatási_cím</vt:lpstr>
      <vt:lpstr>'6.4. sz. mell ÖNK'!Nyomtatási_cím</vt:lpstr>
      <vt:lpstr>'7.1. sz. mell HIV'!Nyomtatási_cím</vt:lpstr>
      <vt:lpstr>'7.2. sz. mell HIV'!Nyomtatási_cím</vt:lpstr>
      <vt:lpstr>'7.3. sz. mell HIV'!Nyomtatási_cím</vt:lpstr>
      <vt:lpstr>'7.4. sz. mell HIV'!Nyomtatási_cím</vt:lpstr>
      <vt:lpstr>'8.1. sz. mell. GAMESZ'!Nyomtatási_cím</vt:lpstr>
      <vt:lpstr>'8.1.2. sz. mell. GAM'!Nyomtatási_cím</vt:lpstr>
      <vt:lpstr>'8.1.3. sz. mell. GAM'!Nyomtatási_cím</vt:lpstr>
      <vt:lpstr>'8.2. sz. mell. ILMKS'!Nyomtatási_cím</vt:lpstr>
      <vt:lpstr>'8.2.1. sz. mell. ILMKS'!Nyomtatási_cím</vt:lpstr>
      <vt:lpstr>'8.2.2. sz. mell. ILMKS'!Nyomtatási_cím</vt:lpstr>
      <vt:lpstr>'8.2.3. sz. mell. ILMKS'!Nyomtatási_cím</vt:lpstr>
      <vt:lpstr>'8.3. sz. mell. ÓVODA'!Nyomtatási_cím</vt:lpstr>
      <vt:lpstr>'8.3.1. sz. mell. ÓVODA'!Nyomtatási_cím</vt:lpstr>
      <vt:lpstr>'8.3.2. sz. mell.  ÓVODA'!Nyomtatási_cím</vt:lpstr>
      <vt:lpstr>'8.3.3. sz. mell. ÓVODA'!Nyomtatási_cím</vt:lpstr>
      <vt:lpstr>'8.4. sz. mell. CSSK'!Nyomtatási_cím</vt:lpstr>
      <vt:lpstr>'8.4.1. sz. mell. CSSK'!Nyomtatási_cím</vt:lpstr>
      <vt:lpstr>'8.4.2. sz. mell. CSSK'!Nyomtatási_cím</vt:lpstr>
      <vt:lpstr>'8.4.3. sz. mell. CSSK'!Nyomtatási_cím</vt:lpstr>
      <vt:lpstr>'1.1.sz.mell.'!Nyomtatási_terület</vt:lpstr>
      <vt:lpstr>'1.2.sz.mell.'!Nyomtatási_terület</vt:lpstr>
      <vt:lpstr>'1.3.sz.mell.'!Nyomtatási_terület</vt:lpstr>
      <vt:lpstr>'1.4.sz.mell.'!Nyomtatási_terület</vt:lpstr>
      <vt:lpstr>'1.tájékoztató'!Nyomtatási_terület</vt:lpstr>
      <vt:lpstr>'11. sz. mell'!Nyomtatási_terület</vt:lpstr>
      <vt:lpstr>'12. sz. mell'!Nyomtatási_terület</vt:lpstr>
      <vt:lpstr>'2.1.sz.mell  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kulcsár margó</dc:creator>
  <cp:lastModifiedBy>Kulcsár Margit</cp:lastModifiedBy>
  <cp:lastPrinted>2019-07-19T10:10:07Z</cp:lastPrinted>
  <dcterms:created xsi:type="dcterms:W3CDTF">1999-10-30T10:30:45Z</dcterms:created>
  <dcterms:modified xsi:type="dcterms:W3CDTF">2019-07-19T10:14:00Z</dcterms:modified>
</cp:coreProperties>
</file>