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ozmáné Albecz Rita\TESTÜLETI ÜLÉSEK\2018. május 28\Beszámoló\"/>
    </mc:Choice>
  </mc:AlternateContent>
  <bookViews>
    <workbookView xWindow="0" yWindow="0" windowWidth="28800" windowHeight="11730" tabRatio="727" activeTab="1"/>
  </bookViews>
  <sheets>
    <sheet name="ÖSSZEFÜGGÉSEK" sheetId="75" r:id="rId1"/>
    <sheet name="1.1.sz.mell." sheetId="1" r:id="rId2"/>
    <sheet name="1.2.sz.mell." sheetId="108" r:id="rId3"/>
    <sheet name="1.3.sz.mell." sheetId="111" r:id="rId4"/>
    <sheet name="1.4.sz.mell." sheetId="112" r:id="rId5"/>
    <sheet name="2.1.sz.mell  " sheetId="73" r:id="rId6"/>
    <sheet name="2.2.sz.mell  " sheetId="61" r:id="rId7"/>
    <sheet name="ELLENŐRZÉS-1.sz.2.1.sz.2.2.sz." sheetId="76" r:id="rId8"/>
    <sheet name="3.sz.mell." sheetId="63" r:id="rId9"/>
    <sheet name="4.sz.mell." sheetId="64" r:id="rId10"/>
    <sheet name="5. sz. mell. " sheetId="71" r:id="rId11"/>
    <sheet name="6.1. sz. mell ÖNK" sheetId="3" r:id="rId12"/>
    <sheet name="6.2. sz. mell ÖNK" sheetId="113" r:id="rId13"/>
    <sheet name="6.3. sz. mell ÖNK" sheetId="114" r:id="rId14"/>
    <sheet name="6.4. sz. mell ÖNK" sheetId="115" r:id="rId15"/>
    <sheet name="7.1. sz. mell HIV" sheetId="79" r:id="rId16"/>
    <sheet name="7.2. sz. mell HIV" sheetId="116" r:id="rId17"/>
    <sheet name="7.3. sz. mell HIV" sheetId="117" r:id="rId18"/>
    <sheet name="7.4. sz. mell HIV" sheetId="118" r:id="rId19"/>
    <sheet name="8.1. sz. mell. GAMESZ" sheetId="84" r:id="rId20"/>
    <sheet name=" 8.1.1. sz. mell. GAM" sheetId="119" r:id="rId21"/>
    <sheet name="8.1.2. sz. mell. GAM" sheetId="120" r:id="rId22"/>
    <sheet name="8.1.3. sz. mell. GAM" sheetId="121" r:id="rId23"/>
    <sheet name="8.2. sz. mell. ILMKS" sheetId="122" r:id="rId24"/>
    <sheet name="8.2.1. sz. mell. ILMKS" sheetId="123" r:id="rId25"/>
    <sheet name="8.2.2. sz. mell. ILMKS" sheetId="124" r:id="rId26"/>
    <sheet name="8.2.3. sz. mell. ILMKS" sheetId="125" r:id="rId27"/>
    <sheet name="8.3. sz. mell. ÓVODA" sheetId="126" r:id="rId28"/>
    <sheet name="8.3.1. sz. mell. ÓVODA" sheetId="127" r:id="rId29"/>
    <sheet name="8.3.2. sz. mell.  ÓVODA" sheetId="128" r:id="rId30"/>
    <sheet name="8.3.3. sz. mell. ÓVODA" sheetId="129" r:id="rId31"/>
    <sheet name="8.4. sz. mell. CSSK" sheetId="135" r:id="rId32"/>
    <sheet name="8.4.1. sz. mell. CSSK" sheetId="136" r:id="rId33"/>
    <sheet name="8.4.2. sz. mell. CSSK" sheetId="137" r:id="rId34"/>
    <sheet name="8.4.3. sz. mell. CSSK" sheetId="138" r:id="rId35"/>
    <sheet name="9. sz. mell" sheetId="107" r:id="rId36"/>
    <sheet name="9.1. sz. mell" sheetId="134" r:id="rId37"/>
    <sheet name="10. sz. mell" sheetId="133" r:id="rId38"/>
    <sheet name="11. sz. mell" sheetId="130" r:id="rId39"/>
    <sheet name="12. sz. mell" sheetId="131" r:id="rId40"/>
    <sheet name="13. sz. mell" sheetId="103" r:id="rId41"/>
    <sheet name="14. sz. mell" sheetId="104" r:id="rId42"/>
    <sheet name="15. sz. mell" sheetId="132" r:id="rId43"/>
    <sheet name="Munka1" sheetId="94" r:id="rId44"/>
  </sheets>
  <externalReferences>
    <externalReference r:id="rId45"/>
    <externalReference r:id="rId46"/>
  </externalReferences>
  <definedNames>
    <definedName name="____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_hit03">#REF!</definedName>
    <definedName name="_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_hit03">#REF!</definedName>
    <definedName name="_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_hit03">#REF!</definedName>
    <definedName name="_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_hit03">#REF!</definedName>
    <definedName name="_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_hit03">#REF!</definedName>
    <definedName name="_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_hit03">#REF!</definedName>
    <definedName name="_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_hit03">#REF!</definedName>
    <definedName name="_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_hit03">#REF!</definedName>
    <definedName name="_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_hit03">#REF!</definedName>
    <definedName name="__________________________________________________________________________________________________________hit03" localSheetId="31">#REF!</definedName>
    <definedName name="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hit03" localSheetId="33">#REF!</definedName>
    <definedName name="__________________________________________________________________________________________________________hit03" localSheetId="34">#REF!</definedName>
    <definedName name="__________________________________________________________________________________________________________hit03" localSheetId="36">#REF!</definedName>
    <definedName name="__________________________________________________________________________________________________________hit03">#REF!</definedName>
    <definedName name="_________________________________________________________________________________________________________hit03" localSheetId="31">#REF!</definedName>
    <definedName name="_________________________________________________________________________________________________________hit03" localSheetId="32">#REF!</definedName>
    <definedName name="_________________________________________________________________________________________________________hit03" localSheetId="33">#REF!</definedName>
    <definedName name="_________________________________________________________________________________________________________hit03" localSheetId="34">#REF!</definedName>
    <definedName name="_________________________________________________________________________________________________________hit03" localSheetId="36">#REF!</definedName>
    <definedName name="_________________________________________________________________________________________________________hit03">#REF!</definedName>
    <definedName name="________________________________________________________________________________________________________hit03" localSheetId="31">#REF!</definedName>
    <definedName name="________________________________________________________________________________________________________hit03" localSheetId="32">#REF!</definedName>
    <definedName name="________________________________________________________________________________________________________hit03" localSheetId="33">#REF!</definedName>
    <definedName name="________________________________________________________________________________________________________hit03" localSheetId="34">#REF!</definedName>
    <definedName name="________________________________________________________________________________________________________hit03" localSheetId="36">#REF!</definedName>
    <definedName name="________________________________________________________________________________________________________hit03">#REF!</definedName>
    <definedName name="_______________________________________________________________________________________________________hit03" localSheetId="31">#REF!</definedName>
    <definedName name="_______________________________________________________________________________________________________hit03" localSheetId="32">#REF!</definedName>
    <definedName name="_______________________________________________________________________________________________________hit03" localSheetId="33">#REF!</definedName>
    <definedName name="_______________________________________________________________________________________________________hit03" localSheetId="34">#REF!</definedName>
    <definedName name="_______________________________________________________________________________________________________hit03" localSheetId="36">#REF!</definedName>
    <definedName name="_______________________________________________________________________________________________________hit03">#REF!</definedName>
    <definedName name="______________________________________________________________________________________________________hit03" localSheetId="31">#REF!</definedName>
    <definedName name="______________________________________________________________________________________________________hit03" localSheetId="32">#REF!</definedName>
    <definedName name="______________________________________________________________________________________________________hit03" localSheetId="33">#REF!</definedName>
    <definedName name="______________________________________________________________________________________________________hit03" localSheetId="34">#REF!</definedName>
    <definedName name="______________________________________________________________________________________________________hit03" localSheetId="36">#REF!</definedName>
    <definedName name="______________________________________________________________________________________________________hit03">#REF!</definedName>
    <definedName name="_____________________________________________________________________________________________________hit03" localSheetId="31">#REF!</definedName>
    <definedName name="_____________________________________________________________________________________________________hit03" localSheetId="32">#REF!</definedName>
    <definedName name="_____________________________________________________________________________________________________hit03" localSheetId="33">#REF!</definedName>
    <definedName name="_____________________________________________________________________________________________________hit03" localSheetId="34">#REF!</definedName>
    <definedName name="_____________________________________________________________________________________________________hit03" localSheetId="36">#REF!</definedName>
    <definedName name="_____________________________________________________________________________________________________hit03">#REF!</definedName>
    <definedName name="____________________________________________________________________________________________________hit03" localSheetId="31">#REF!</definedName>
    <definedName name="____________________________________________________________________________________________________hit03" localSheetId="32">#REF!</definedName>
    <definedName name="____________________________________________________________________________________________________hit03" localSheetId="33">#REF!</definedName>
    <definedName name="____________________________________________________________________________________________________hit03" localSheetId="34">#REF!</definedName>
    <definedName name="____________________________________________________________________________________________________hit03" localSheetId="36">#REF!</definedName>
    <definedName name="____________________________________________________________________________________________________hit03">#REF!</definedName>
    <definedName name="___________________________________________________________________________________________________hit03" localSheetId="31">#REF!</definedName>
    <definedName name="___________________________________________________________________________________________________hit03" localSheetId="32">#REF!</definedName>
    <definedName name="___________________________________________________________________________________________________hit03" localSheetId="33">#REF!</definedName>
    <definedName name="___________________________________________________________________________________________________hit03" localSheetId="34">#REF!</definedName>
    <definedName name="___________________________________________________________________________________________________hit03" localSheetId="36">#REF!</definedName>
    <definedName name="___________________________________________________________________________________________________hit03">#REF!</definedName>
    <definedName name="__________________________________________________________________________________________________hit03" localSheetId="31">#REF!</definedName>
    <definedName name="__________________________________________________________________________________________________hit03" localSheetId="32">#REF!</definedName>
    <definedName name="__________________________________________________________________________________________________hit03" localSheetId="33">#REF!</definedName>
    <definedName name="__________________________________________________________________________________________________hit03" localSheetId="34">#REF!</definedName>
    <definedName name="__________________________________________________________________________________________________hit03" localSheetId="36">#REF!</definedName>
    <definedName name="__________________________________________________________________________________________________hit03">#REF!</definedName>
    <definedName name="_________________________________________________________________________________________________hit03" localSheetId="31">#REF!</definedName>
    <definedName name="_________________________________________________________________________________________________hit03" localSheetId="32">#REF!</definedName>
    <definedName name="_________________________________________________________________________________________________hit03" localSheetId="33">#REF!</definedName>
    <definedName name="_________________________________________________________________________________________________hit03" localSheetId="34">#REF!</definedName>
    <definedName name="_________________________________________________________________________________________________hit03" localSheetId="36">#REF!</definedName>
    <definedName name="_________________________________________________________________________________________________hit03">#REF!</definedName>
    <definedName name="________________________________________________________________________________________________hit03" localSheetId="31">#REF!</definedName>
    <definedName name="________________________________________________________________________________________________hit03" localSheetId="32">#REF!</definedName>
    <definedName name="________________________________________________________________________________________________hit03" localSheetId="33">#REF!</definedName>
    <definedName name="________________________________________________________________________________________________hit03" localSheetId="34">#REF!</definedName>
    <definedName name="________________________________________________________________________________________________hit03" localSheetId="36">#REF!</definedName>
    <definedName name="________________________________________________________________________________________________hit03">#REF!</definedName>
    <definedName name="_______________________________________________________________________________________________hit03" localSheetId="31">#REF!</definedName>
    <definedName name="_______________________________________________________________________________________________hit03" localSheetId="32">#REF!</definedName>
    <definedName name="_______________________________________________________________________________________________hit03" localSheetId="33">#REF!</definedName>
    <definedName name="_______________________________________________________________________________________________hit03" localSheetId="34">#REF!</definedName>
    <definedName name="_______________________________________________________________________________________________hit03" localSheetId="36">#REF!</definedName>
    <definedName name="_______________________________________________________________________________________________hit03">#REF!</definedName>
    <definedName name="______________________________________________________________________________________________hit03" localSheetId="31">#REF!</definedName>
    <definedName name="______________________________________________________________________________________________hit03" localSheetId="32">#REF!</definedName>
    <definedName name="______________________________________________________________________________________________hit03" localSheetId="33">#REF!</definedName>
    <definedName name="______________________________________________________________________________________________hit03" localSheetId="34">#REF!</definedName>
    <definedName name="______________________________________________________________________________________________hit03" localSheetId="36">#REF!</definedName>
    <definedName name="______________________________________________________________________________________________hit03">#REF!</definedName>
    <definedName name="_____________________________________________________________________________________________hit03" localSheetId="31">#REF!</definedName>
    <definedName name="_____________________________________________________________________________________________hit03" localSheetId="32">#REF!</definedName>
    <definedName name="_____________________________________________________________________________________________hit03" localSheetId="33">#REF!</definedName>
    <definedName name="_____________________________________________________________________________________________hit03" localSheetId="34">#REF!</definedName>
    <definedName name="_____________________________________________________________________________________________hit03" localSheetId="36">#REF!</definedName>
    <definedName name="_____________________________________________________________________________________________hit03">#REF!</definedName>
    <definedName name="____________________________________________________________________________________________hit03" localSheetId="31">#REF!</definedName>
    <definedName name="____________________________________________________________________________________________hit03" localSheetId="32">#REF!</definedName>
    <definedName name="____________________________________________________________________________________________hit03" localSheetId="33">#REF!</definedName>
    <definedName name="____________________________________________________________________________________________hit03" localSheetId="34">#REF!</definedName>
    <definedName name="____________________________________________________________________________________________hit03" localSheetId="36">#REF!</definedName>
    <definedName name="____________________________________________________________________________________________hit03">#REF!</definedName>
    <definedName name="___________________________________________________________________________________________hit03" localSheetId="31">#REF!</definedName>
    <definedName name="___________________________________________________________________________________________hit03" localSheetId="32">#REF!</definedName>
    <definedName name="___________________________________________________________________________________________hit03" localSheetId="33">#REF!</definedName>
    <definedName name="___________________________________________________________________________________________hit03" localSheetId="34">#REF!</definedName>
    <definedName name="___________________________________________________________________________________________hit03" localSheetId="36">#REF!</definedName>
    <definedName name="___________________________________________________________________________________________hit03">#REF!</definedName>
    <definedName name="__________________________________________________________________________________________hit03" localSheetId="31">#REF!</definedName>
    <definedName name="__________________________________________________________________________________________hit03" localSheetId="32">#REF!</definedName>
    <definedName name="__________________________________________________________________________________________hit03" localSheetId="33">#REF!</definedName>
    <definedName name="__________________________________________________________________________________________hit03" localSheetId="34">#REF!</definedName>
    <definedName name="__________________________________________________________________________________________hit03" localSheetId="36">#REF!</definedName>
    <definedName name="__________________________________________________________________________________________hit03">#REF!</definedName>
    <definedName name="_________________________________________________________________________________________hit03" localSheetId="31">#REF!</definedName>
    <definedName name="_________________________________________________________________________________________hit03" localSheetId="32">#REF!</definedName>
    <definedName name="_________________________________________________________________________________________hit03" localSheetId="33">#REF!</definedName>
    <definedName name="_________________________________________________________________________________________hit03" localSheetId="34">#REF!</definedName>
    <definedName name="_________________________________________________________________________________________hit03" localSheetId="36">#REF!</definedName>
    <definedName name="_________________________________________________________________________________________hit03">#REF!</definedName>
    <definedName name="________________________________________________________________________________________hit03" localSheetId="31">#REF!</definedName>
    <definedName name="________________________________________________________________________________________hit03" localSheetId="32">#REF!</definedName>
    <definedName name="________________________________________________________________________________________hit03" localSheetId="33">#REF!</definedName>
    <definedName name="________________________________________________________________________________________hit03" localSheetId="34">#REF!</definedName>
    <definedName name="________________________________________________________________________________________hit03" localSheetId="36">#REF!</definedName>
    <definedName name="________________________________________________________________________________________hit03">#REF!</definedName>
    <definedName name="_______________________________________________________________________________________hit03" localSheetId="31">#REF!</definedName>
    <definedName name="_______________________________________________________________________________________hit03" localSheetId="32">#REF!</definedName>
    <definedName name="_______________________________________________________________________________________hit03" localSheetId="33">#REF!</definedName>
    <definedName name="_______________________________________________________________________________________hit03" localSheetId="34">#REF!</definedName>
    <definedName name="_______________________________________________________________________________________hit03" localSheetId="36">#REF!</definedName>
    <definedName name="_______________________________________________________________________________________hit03">#REF!</definedName>
    <definedName name="______________________________________________________________________________________hit03" localSheetId="31">#REF!</definedName>
    <definedName name="______________________________________________________________________________________hit03" localSheetId="32">#REF!</definedName>
    <definedName name="______________________________________________________________________________________hit03" localSheetId="33">#REF!</definedName>
    <definedName name="______________________________________________________________________________________hit03" localSheetId="34">#REF!</definedName>
    <definedName name="______________________________________________________________________________________hit03" localSheetId="36">#REF!</definedName>
    <definedName name="______________________________________________________________________________________hit03">#REF!</definedName>
    <definedName name="_____________________________________________________________________________________hit03" localSheetId="31">#REF!</definedName>
    <definedName name="_____________________________________________________________________________________hit03" localSheetId="32">#REF!</definedName>
    <definedName name="_____________________________________________________________________________________hit03" localSheetId="33">#REF!</definedName>
    <definedName name="_____________________________________________________________________________________hit03" localSheetId="34">#REF!</definedName>
    <definedName name="_____________________________________________________________________________________hit03" localSheetId="36">#REF!</definedName>
    <definedName name="_____________________________________________________________________________________hit03">#REF!</definedName>
    <definedName name="____________________________________________________________________________________hit03" localSheetId="31">#REF!</definedName>
    <definedName name="____________________________________________________________________________________hit03" localSheetId="32">#REF!</definedName>
    <definedName name="____________________________________________________________________________________hit03" localSheetId="33">#REF!</definedName>
    <definedName name="____________________________________________________________________________________hit03" localSheetId="34">#REF!</definedName>
    <definedName name="____________________________________________________________________________________hit03" localSheetId="36">#REF!</definedName>
    <definedName name="____________________________________________________________________________________hit03">#REF!</definedName>
    <definedName name="___________________________________________________________________________________hit03" localSheetId="31">#REF!</definedName>
    <definedName name="___________________________________________________________________________________hit03" localSheetId="32">#REF!</definedName>
    <definedName name="___________________________________________________________________________________hit03" localSheetId="33">#REF!</definedName>
    <definedName name="___________________________________________________________________________________hit03" localSheetId="34">#REF!</definedName>
    <definedName name="___________________________________________________________________________________hit03" localSheetId="36">#REF!</definedName>
    <definedName name="___________________________________________________________________________________hit03">#REF!</definedName>
    <definedName name="__________________________________________________________________________________hit03" localSheetId="31">#REF!</definedName>
    <definedName name="__________________________________________________________________________________hit03" localSheetId="32">#REF!</definedName>
    <definedName name="__________________________________________________________________________________hit03" localSheetId="33">#REF!</definedName>
    <definedName name="__________________________________________________________________________________hit03" localSheetId="34">#REF!</definedName>
    <definedName name="__________________________________________________________________________________hit03" localSheetId="36">#REF!</definedName>
    <definedName name="__________________________________________________________________________________hit03">#REF!</definedName>
    <definedName name="_________________________________________________________________________________hit03" localSheetId="31">#REF!</definedName>
    <definedName name="_________________________________________________________________________________hit03" localSheetId="32">#REF!</definedName>
    <definedName name="_________________________________________________________________________________hit03" localSheetId="33">#REF!</definedName>
    <definedName name="_________________________________________________________________________________hit03" localSheetId="34">#REF!</definedName>
    <definedName name="_________________________________________________________________________________hit03" localSheetId="36">#REF!</definedName>
    <definedName name="_________________________________________________________________________________hit03">#REF!</definedName>
    <definedName name="________________________________________________________________________________hit03" localSheetId="31">#REF!</definedName>
    <definedName name="________________________________________________________________________________hit03" localSheetId="32">#REF!</definedName>
    <definedName name="________________________________________________________________________________hit03" localSheetId="33">#REF!</definedName>
    <definedName name="________________________________________________________________________________hit03" localSheetId="34">#REF!</definedName>
    <definedName name="________________________________________________________________________________hit03" localSheetId="36">#REF!</definedName>
    <definedName name="________________________________________________________________________________hit03">#REF!</definedName>
    <definedName name="_______________________________________________________________________________hit03" localSheetId="31">#REF!</definedName>
    <definedName name="_______________________________________________________________________________hit03" localSheetId="32">#REF!</definedName>
    <definedName name="_______________________________________________________________________________hit03" localSheetId="33">#REF!</definedName>
    <definedName name="_______________________________________________________________________________hit03" localSheetId="34">#REF!</definedName>
    <definedName name="_______________________________________________________________________________hit03" localSheetId="36">#REF!</definedName>
    <definedName name="_______________________________________________________________________________hit03">#REF!</definedName>
    <definedName name="______________________________________________________________________________hit03" localSheetId="31">#REF!</definedName>
    <definedName name="______________________________________________________________________________hit03" localSheetId="32">#REF!</definedName>
    <definedName name="______________________________________________________________________________hit03" localSheetId="33">#REF!</definedName>
    <definedName name="______________________________________________________________________________hit03" localSheetId="34">#REF!</definedName>
    <definedName name="______________________________________________________________________________hit03" localSheetId="36">#REF!</definedName>
    <definedName name="______________________________________________________________________________hit03">#REF!</definedName>
    <definedName name="_____________________________________________________________________________hit03" localSheetId="31">#REF!</definedName>
    <definedName name="_____________________________________________________________________________hit03" localSheetId="32">#REF!</definedName>
    <definedName name="_____________________________________________________________________________hit03" localSheetId="33">#REF!</definedName>
    <definedName name="_____________________________________________________________________________hit03" localSheetId="34">#REF!</definedName>
    <definedName name="_____________________________________________________________________________hit03" localSheetId="36">#REF!</definedName>
    <definedName name="_____________________________________________________________________________hit03">#REF!</definedName>
    <definedName name="____________________________________________________________________________hit03" localSheetId="31">#REF!</definedName>
    <definedName name="____________________________________________________________________________hit03" localSheetId="32">#REF!</definedName>
    <definedName name="____________________________________________________________________________hit03" localSheetId="33">#REF!</definedName>
    <definedName name="____________________________________________________________________________hit03" localSheetId="34">#REF!</definedName>
    <definedName name="____________________________________________________________________________hit03" localSheetId="36">#REF!</definedName>
    <definedName name="____________________________________________________________________________hit03">#REF!</definedName>
    <definedName name="___________________________________________________________________________hit03" localSheetId="31">#REF!</definedName>
    <definedName name="___________________________________________________________________________hit03" localSheetId="32">#REF!</definedName>
    <definedName name="___________________________________________________________________________hit03" localSheetId="33">#REF!</definedName>
    <definedName name="___________________________________________________________________________hit03" localSheetId="34">#REF!</definedName>
    <definedName name="___________________________________________________________________________hit03" localSheetId="36">#REF!</definedName>
    <definedName name="___________________________________________________________________________hit03">#REF!</definedName>
    <definedName name="__________________________________________________________________________hit03" localSheetId="31">#REF!</definedName>
    <definedName name="__________________________________________________________________________hit03" localSheetId="32">#REF!</definedName>
    <definedName name="__________________________________________________________________________hit03" localSheetId="33">#REF!</definedName>
    <definedName name="__________________________________________________________________________hit03" localSheetId="34">#REF!</definedName>
    <definedName name="__________________________________________________________________________hit03" localSheetId="36">#REF!</definedName>
    <definedName name="__________________________________________________________________________hit03">#REF!</definedName>
    <definedName name="_________________________________________________________________________hit03" localSheetId="31">#REF!</definedName>
    <definedName name="_________________________________________________________________________hit03" localSheetId="32">#REF!</definedName>
    <definedName name="_________________________________________________________________________hit03" localSheetId="33">#REF!</definedName>
    <definedName name="_________________________________________________________________________hit03" localSheetId="34">#REF!</definedName>
    <definedName name="_________________________________________________________________________hit03" localSheetId="36">#REF!</definedName>
    <definedName name="_________________________________________________________________________hit03">#REF!</definedName>
    <definedName name="________________________________________________________________________hit03" localSheetId="31">#REF!</definedName>
    <definedName name="________________________________________________________________________hit03" localSheetId="32">#REF!</definedName>
    <definedName name="________________________________________________________________________hit03" localSheetId="33">#REF!</definedName>
    <definedName name="________________________________________________________________________hit03" localSheetId="34">#REF!</definedName>
    <definedName name="________________________________________________________________________hit03" localSheetId="36">#REF!</definedName>
    <definedName name="________________________________________________________________________hit03">#REF!</definedName>
    <definedName name="_______________________________________________________________________hit03" localSheetId="31">#REF!</definedName>
    <definedName name="_______________________________________________________________________hit03" localSheetId="32">#REF!</definedName>
    <definedName name="_______________________________________________________________________hit03" localSheetId="33">#REF!</definedName>
    <definedName name="_______________________________________________________________________hit03" localSheetId="34">#REF!</definedName>
    <definedName name="_______________________________________________________________________hit03" localSheetId="36">#REF!</definedName>
    <definedName name="_______________________________________________________________________hit03">#REF!</definedName>
    <definedName name="______________________________________________________________________hit03" localSheetId="31">#REF!</definedName>
    <definedName name="______________________________________________________________________hit03" localSheetId="32">#REF!</definedName>
    <definedName name="______________________________________________________________________hit03" localSheetId="33">#REF!</definedName>
    <definedName name="______________________________________________________________________hit03" localSheetId="34">#REF!</definedName>
    <definedName name="______________________________________________________________________hit03" localSheetId="36">#REF!</definedName>
    <definedName name="______________________________________________________________________hit03">#REF!</definedName>
    <definedName name="_____________________________________________________________________hit03" localSheetId="31">#REF!</definedName>
    <definedName name="_____________________________________________________________________hit03" localSheetId="32">#REF!</definedName>
    <definedName name="_____________________________________________________________________hit03" localSheetId="33">#REF!</definedName>
    <definedName name="_____________________________________________________________________hit03" localSheetId="34">#REF!</definedName>
    <definedName name="_____________________________________________________________________hit03" localSheetId="36">#REF!</definedName>
    <definedName name="_____________________________________________________________________hit03">#REF!</definedName>
    <definedName name="____________________________________________________________________hit03" localSheetId="31">#REF!</definedName>
    <definedName name="____________________________________________________________________hit03" localSheetId="32">#REF!</definedName>
    <definedName name="____________________________________________________________________hit03" localSheetId="33">#REF!</definedName>
    <definedName name="____________________________________________________________________hit03" localSheetId="34">#REF!</definedName>
    <definedName name="____________________________________________________________________hit03" localSheetId="36">#REF!</definedName>
    <definedName name="____________________________________________________________________hit03">#REF!</definedName>
    <definedName name="___________________________________________________________________hit03" localSheetId="31">#REF!</definedName>
    <definedName name="___________________________________________________________________hit03" localSheetId="32">#REF!</definedName>
    <definedName name="___________________________________________________________________hit03" localSheetId="33">#REF!</definedName>
    <definedName name="___________________________________________________________________hit03" localSheetId="34">#REF!</definedName>
    <definedName name="___________________________________________________________________hit03" localSheetId="36">#REF!</definedName>
    <definedName name="___________________________________________________________________hit03">#REF!</definedName>
    <definedName name="__________________________________________________________________hit03" localSheetId="31">#REF!</definedName>
    <definedName name="__________________________________________________________________hit03" localSheetId="32">#REF!</definedName>
    <definedName name="__________________________________________________________________hit03" localSheetId="33">#REF!</definedName>
    <definedName name="__________________________________________________________________hit03" localSheetId="34">#REF!</definedName>
    <definedName name="__________________________________________________________________hit03" localSheetId="36">#REF!</definedName>
    <definedName name="__________________________________________________________________hit03">#REF!</definedName>
    <definedName name="_________________________________________________________________hit03" localSheetId="31">#REF!</definedName>
    <definedName name="_________________________________________________________________hit03" localSheetId="32">#REF!</definedName>
    <definedName name="_________________________________________________________________hit03" localSheetId="33">#REF!</definedName>
    <definedName name="_________________________________________________________________hit03" localSheetId="34">#REF!</definedName>
    <definedName name="_________________________________________________________________hit03" localSheetId="36">#REF!</definedName>
    <definedName name="_________________________________________________________________hit03">#REF!</definedName>
    <definedName name="________________________________________________________________hit03" localSheetId="31">#REF!</definedName>
    <definedName name="________________________________________________________________hit03" localSheetId="32">#REF!</definedName>
    <definedName name="________________________________________________________________hit03" localSheetId="33">#REF!</definedName>
    <definedName name="________________________________________________________________hit03" localSheetId="34">#REF!</definedName>
    <definedName name="________________________________________________________________hit03" localSheetId="36">#REF!</definedName>
    <definedName name="________________________________________________________________hit03">#REF!</definedName>
    <definedName name="_______________________________________________________________hit03" localSheetId="31">#REF!</definedName>
    <definedName name="_______________________________________________________________hit03" localSheetId="32">#REF!</definedName>
    <definedName name="_______________________________________________________________hit03" localSheetId="33">#REF!</definedName>
    <definedName name="_______________________________________________________________hit03" localSheetId="34">#REF!</definedName>
    <definedName name="_______________________________________________________________hit03" localSheetId="36">#REF!</definedName>
    <definedName name="_______________________________________________________________hit03">#REF!</definedName>
    <definedName name="______________________________________________________________hit03" localSheetId="31">#REF!</definedName>
    <definedName name="______________________________________________________________hit03" localSheetId="32">#REF!</definedName>
    <definedName name="______________________________________________________________hit03" localSheetId="33">#REF!</definedName>
    <definedName name="______________________________________________________________hit03" localSheetId="34">#REF!</definedName>
    <definedName name="______________________________________________________________hit03" localSheetId="36">#REF!</definedName>
    <definedName name="______________________________________________________________hit03">#REF!</definedName>
    <definedName name="_____________________________________________________________hit03" localSheetId="31">#REF!</definedName>
    <definedName name="_____________________________________________________________hit03" localSheetId="32">#REF!</definedName>
    <definedName name="_____________________________________________________________hit03" localSheetId="33">#REF!</definedName>
    <definedName name="_____________________________________________________________hit03" localSheetId="34">#REF!</definedName>
    <definedName name="_____________________________________________________________hit03" localSheetId="36">#REF!</definedName>
    <definedName name="_____________________________________________________________hit03">#REF!</definedName>
    <definedName name="____________________________________________________________hit03" localSheetId="31">#REF!</definedName>
    <definedName name="____________________________________________________________hit03" localSheetId="32">#REF!</definedName>
    <definedName name="____________________________________________________________hit03" localSheetId="33">#REF!</definedName>
    <definedName name="____________________________________________________________hit03" localSheetId="34">#REF!</definedName>
    <definedName name="____________________________________________________________hit03" localSheetId="36">#REF!</definedName>
    <definedName name="____________________________________________________________hit03">#REF!</definedName>
    <definedName name="___________________________________________________________hit03" localSheetId="31">#REF!</definedName>
    <definedName name="___________________________________________________________hit03" localSheetId="32">#REF!</definedName>
    <definedName name="___________________________________________________________hit03" localSheetId="33">#REF!</definedName>
    <definedName name="___________________________________________________________hit03" localSheetId="34">#REF!</definedName>
    <definedName name="___________________________________________________________hit03" localSheetId="36">#REF!</definedName>
    <definedName name="___________________________________________________________hit03">#REF!</definedName>
    <definedName name="__________________________________________________________hit03" localSheetId="31">#REF!</definedName>
    <definedName name="__________________________________________________________hit03" localSheetId="32">#REF!</definedName>
    <definedName name="__________________________________________________________hit03" localSheetId="33">#REF!</definedName>
    <definedName name="__________________________________________________________hit03" localSheetId="34">#REF!</definedName>
    <definedName name="__________________________________________________________hit03" localSheetId="36">#REF!</definedName>
    <definedName name="__________________________________________________________hit03">#REF!</definedName>
    <definedName name="_________________________________________________________hit03" localSheetId="31">#REF!</definedName>
    <definedName name="_________________________________________________________hit03" localSheetId="32">#REF!</definedName>
    <definedName name="_________________________________________________________hit03" localSheetId="33">#REF!</definedName>
    <definedName name="_________________________________________________________hit03" localSheetId="34">#REF!</definedName>
    <definedName name="_________________________________________________________hit03" localSheetId="36">#REF!</definedName>
    <definedName name="_________________________________________________________hit03">#REF!</definedName>
    <definedName name="________________________________________________________hit03" localSheetId="31">#REF!</definedName>
    <definedName name="________________________________________________________hit03" localSheetId="32">#REF!</definedName>
    <definedName name="________________________________________________________hit03" localSheetId="33">#REF!</definedName>
    <definedName name="________________________________________________________hit03" localSheetId="34">#REF!</definedName>
    <definedName name="________________________________________________________hit03" localSheetId="36">#REF!</definedName>
    <definedName name="________________________________________________________hit03">#REF!</definedName>
    <definedName name="_______________________________________________________hit03" localSheetId="31">#REF!</definedName>
    <definedName name="_______________________________________________________hit03" localSheetId="32">#REF!</definedName>
    <definedName name="_______________________________________________________hit03" localSheetId="33">#REF!</definedName>
    <definedName name="_______________________________________________________hit03" localSheetId="34">#REF!</definedName>
    <definedName name="_______________________________________________________hit03" localSheetId="36">#REF!</definedName>
    <definedName name="_______________________________________________________hit03">#REF!</definedName>
    <definedName name="______________________________________________________hit03" localSheetId="31">#REF!</definedName>
    <definedName name="______________________________________________________hit03" localSheetId="32">#REF!</definedName>
    <definedName name="______________________________________________________hit03" localSheetId="33">#REF!</definedName>
    <definedName name="______________________________________________________hit03" localSheetId="34">#REF!</definedName>
    <definedName name="______________________________________________________hit03" localSheetId="36">#REF!</definedName>
    <definedName name="______________________________________________________hit03">#REF!</definedName>
    <definedName name="_____________________________________________________hit03" localSheetId="31">#REF!</definedName>
    <definedName name="_____________________________________________________hit03" localSheetId="32">#REF!</definedName>
    <definedName name="_____________________________________________________hit03" localSheetId="33">#REF!</definedName>
    <definedName name="_____________________________________________________hit03" localSheetId="34">#REF!</definedName>
    <definedName name="_____________________________________________________hit03" localSheetId="36">#REF!</definedName>
    <definedName name="_____________________________________________________hit03">#REF!</definedName>
    <definedName name="____________________________________________________hit03" localSheetId="31">#REF!</definedName>
    <definedName name="____________________________________________________hit03" localSheetId="32">#REF!</definedName>
    <definedName name="____________________________________________________hit03" localSheetId="33">#REF!</definedName>
    <definedName name="____________________________________________________hit03" localSheetId="34">#REF!</definedName>
    <definedName name="____________________________________________________hit03" localSheetId="36">#REF!</definedName>
    <definedName name="____________________________________________________hit03">#REF!</definedName>
    <definedName name="___________________________________________________hit03" localSheetId="31">#REF!</definedName>
    <definedName name="___________________________________________________hit03" localSheetId="32">#REF!</definedName>
    <definedName name="___________________________________________________hit03" localSheetId="33">#REF!</definedName>
    <definedName name="___________________________________________________hit03" localSheetId="34">#REF!</definedName>
    <definedName name="___________________________________________________hit03" localSheetId="36">#REF!</definedName>
    <definedName name="___________________________________________________hit03">#REF!</definedName>
    <definedName name="__________________________________________________hit03" localSheetId="31">#REF!</definedName>
    <definedName name="__________________________________________________hit03" localSheetId="32">#REF!</definedName>
    <definedName name="__________________________________________________hit03" localSheetId="33">#REF!</definedName>
    <definedName name="__________________________________________________hit03" localSheetId="34">#REF!</definedName>
    <definedName name="__________________________________________________hit03" localSheetId="36">#REF!</definedName>
    <definedName name="__________________________________________________hit03">#REF!</definedName>
    <definedName name="_________________________________________________hit03" localSheetId="31">#REF!</definedName>
    <definedName name="_________________________________________________hit03" localSheetId="32">#REF!</definedName>
    <definedName name="_________________________________________________hit03" localSheetId="33">#REF!</definedName>
    <definedName name="_________________________________________________hit03" localSheetId="34">#REF!</definedName>
    <definedName name="_________________________________________________hit03" localSheetId="36">#REF!</definedName>
    <definedName name="_________________________________________________hit03">#REF!</definedName>
    <definedName name="________________________________________________hit03" localSheetId="31">#REF!</definedName>
    <definedName name="________________________________________________hit03" localSheetId="32">#REF!</definedName>
    <definedName name="________________________________________________hit03" localSheetId="33">#REF!</definedName>
    <definedName name="________________________________________________hit03" localSheetId="34">#REF!</definedName>
    <definedName name="________________________________________________hit03" localSheetId="36">#REF!</definedName>
    <definedName name="________________________________________________hit03">#REF!</definedName>
    <definedName name="_______________________________________________hit03" localSheetId="31">#REF!</definedName>
    <definedName name="_______________________________________________hit03" localSheetId="32">#REF!</definedName>
    <definedName name="_______________________________________________hit03" localSheetId="33">#REF!</definedName>
    <definedName name="_______________________________________________hit03" localSheetId="34">#REF!</definedName>
    <definedName name="_______________________________________________hit03" localSheetId="36">#REF!</definedName>
    <definedName name="_______________________________________________hit03">#REF!</definedName>
    <definedName name="______________________________________________hit03" localSheetId="31">#REF!</definedName>
    <definedName name="______________________________________________hit03" localSheetId="32">#REF!</definedName>
    <definedName name="______________________________________________hit03" localSheetId="33">#REF!</definedName>
    <definedName name="______________________________________________hit03" localSheetId="34">#REF!</definedName>
    <definedName name="______________________________________________hit03" localSheetId="36">#REF!</definedName>
    <definedName name="______________________________________________hit03">#REF!</definedName>
    <definedName name="_____________________________________________hit03" localSheetId="31">#REF!</definedName>
    <definedName name="_____________________________________________hit03" localSheetId="32">#REF!</definedName>
    <definedName name="_____________________________________________hit03" localSheetId="33">#REF!</definedName>
    <definedName name="_____________________________________________hit03" localSheetId="34">#REF!</definedName>
    <definedName name="_____________________________________________hit03" localSheetId="36">#REF!</definedName>
    <definedName name="_____________________________________________hit03">#REF!</definedName>
    <definedName name="____________________________________________hit03" localSheetId="31">#REF!</definedName>
    <definedName name="____________________________________________hit03" localSheetId="32">#REF!</definedName>
    <definedName name="____________________________________________hit03" localSheetId="33">#REF!</definedName>
    <definedName name="____________________________________________hit03" localSheetId="34">#REF!</definedName>
    <definedName name="____________________________________________hit03" localSheetId="36">#REF!</definedName>
    <definedName name="____________________________________________hit03">#REF!</definedName>
    <definedName name="___________________________________________hit03" localSheetId="31">#REF!</definedName>
    <definedName name="___________________________________________hit03" localSheetId="32">#REF!</definedName>
    <definedName name="___________________________________________hit03" localSheetId="33">#REF!</definedName>
    <definedName name="___________________________________________hit03" localSheetId="34">#REF!</definedName>
    <definedName name="___________________________________________hit03" localSheetId="36">#REF!</definedName>
    <definedName name="___________________________________________hit03">#REF!</definedName>
    <definedName name="__________________________________________hit03" localSheetId="31">#REF!</definedName>
    <definedName name="__________________________________________hit03" localSheetId="32">#REF!</definedName>
    <definedName name="__________________________________________hit03" localSheetId="33">#REF!</definedName>
    <definedName name="__________________________________________hit03" localSheetId="34">#REF!</definedName>
    <definedName name="__________________________________________hit03" localSheetId="36">#REF!</definedName>
    <definedName name="__________________________________________hit03">#REF!</definedName>
    <definedName name="_________________________________________hit03" localSheetId="31">#REF!</definedName>
    <definedName name="_________________________________________hit03" localSheetId="32">#REF!</definedName>
    <definedName name="_________________________________________hit03" localSheetId="33">#REF!</definedName>
    <definedName name="_________________________________________hit03" localSheetId="34">#REF!</definedName>
    <definedName name="_________________________________________hit03" localSheetId="36">#REF!</definedName>
    <definedName name="_________________________________________hit03">#REF!</definedName>
    <definedName name="________________________________________hit03" localSheetId="31">#REF!</definedName>
    <definedName name="________________________________________hit03" localSheetId="32">#REF!</definedName>
    <definedName name="________________________________________hit03" localSheetId="33">#REF!</definedName>
    <definedName name="________________________________________hit03" localSheetId="34">#REF!</definedName>
    <definedName name="________________________________________hit03" localSheetId="36">#REF!</definedName>
    <definedName name="________________________________________hit03">#REF!</definedName>
    <definedName name="_______________________________________hit03" localSheetId="31">#REF!</definedName>
    <definedName name="_______________________________________hit03" localSheetId="32">#REF!</definedName>
    <definedName name="_______________________________________hit03" localSheetId="33">#REF!</definedName>
    <definedName name="_______________________________________hit03" localSheetId="34">#REF!</definedName>
    <definedName name="_______________________________________hit03" localSheetId="36">#REF!</definedName>
    <definedName name="_______________________________________hit03">#REF!</definedName>
    <definedName name="______________________________________hit03" localSheetId="31">#REF!</definedName>
    <definedName name="______________________________________hit03" localSheetId="32">#REF!</definedName>
    <definedName name="______________________________________hit03" localSheetId="33">#REF!</definedName>
    <definedName name="______________________________________hit03" localSheetId="34">#REF!</definedName>
    <definedName name="______________________________________hit03" localSheetId="36">#REF!</definedName>
    <definedName name="______________________________________hit03">#REF!</definedName>
    <definedName name="_____________________________________hit03" localSheetId="31">#REF!</definedName>
    <definedName name="_____________________________________hit03" localSheetId="32">#REF!</definedName>
    <definedName name="_____________________________________hit03" localSheetId="33">#REF!</definedName>
    <definedName name="_____________________________________hit03" localSheetId="34">#REF!</definedName>
    <definedName name="_____________________________________hit03" localSheetId="36">#REF!</definedName>
    <definedName name="_____________________________________hit03">#REF!</definedName>
    <definedName name="____________________________________hit03" localSheetId="31">#REF!</definedName>
    <definedName name="____________________________________hit03" localSheetId="32">#REF!</definedName>
    <definedName name="____________________________________hit03" localSheetId="33">#REF!</definedName>
    <definedName name="____________________________________hit03" localSheetId="34">#REF!</definedName>
    <definedName name="____________________________________hit03" localSheetId="36">#REF!</definedName>
    <definedName name="____________________________________hit03">#REF!</definedName>
    <definedName name="___________________________________hit03" localSheetId="31">#REF!</definedName>
    <definedName name="___________________________________hit03" localSheetId="32">#REF!</definedName>
    <definedName name="___________________________________hit03" localSheetId="33">#REF!</definedName>
    <definedName name="___________________________________hit03" localSheetId="34">#REF!</definedName>
    <definedName name="___________________________________hit03" localSheetId="36">#REF!</definedName>
    <definedName name="___________________________________hit03">#REF!</definedName>
    <definedName name="__________________________________hit03" localSheetId="31">#REF!</definedName>
    <definedName name="__________________________________hit03" localSheetId="32">#REF!</definedName>
    <definedName name="__________________________________hit03" localSheetId="33">#REF!</definedName>
    <definedName name="__________________________________hit03" localSheetId="34">#REF!</definedName>
    <definedName name="__________________________________hit03" localSheetId="36">#REF!</definedName>
    <definedName name="__________________________________hit03">#REF!</definedName>
    <definedName name="_________________________________hit03" localSheetId="31">#REF!</definedName>
    <definedName name="_________________________________hit03" localSheetId="32">#REF!</definedName>
    <definedName name="_________________________________hit03" localSheetId="33">#REF!</definedName>
    <definedName name="_________________________________hit03" localSheetId="34">#REF!</definedName>
    <definedName name="_________________________________hit03" localSheetId="36">#REF!</definedName>
    <definedName name="_________________________________hit03">#REF!</definedName>
    <definedName name="________________________________hit03" localSheetId="31">#REF!</definedName>
    <definedName name="________________________________hit03" localSheetId="32">#REF!</definedName>
    <definedName name="________________________________hit03" localSheetId="33">#REF!</definedName>
    <definedName name="________________________________hit03" localSheetId="34">#REF!</definedName>
    <definedName name="________________________________hit03" localSheetId="36">#REF!</definedName>
    <definedName name="________________________________hit03">#REF!</definedName>
    <definedName name="_______________________________hit03" localSheetId="31">#REF!</definedName>
    <definedName name="_______________________________hit03" localSheetId="32">#REF!</definedName>
    <definedName name="_______________________________hit03" localSheetId="33">#REF!</definedName>
    <definedName name="_______________________________hit03" localSheetId="34">#REF!</definedName>
    <definedName name="_______________________________hit03" localSheetId="36">#REF!</definedName>
    <definedName name="_______________________________hit03">#REF!</definedName>
    <definedName name="______________________________hit03" localSheetId="31">#REF!</definedName>
    <definedName name="______________________________hit03" localSheetId="32">#REF!</definedName>
    <definedName name="______________________________hit03" localSheetId="33">#REF!</definedName>
    <definedName name="______________________________hit03" localSheetId="34">#REF!</definedName>
    <definedName name="______________________________hit03" localSheetId="36">#REF!</definedName>
    <definedName name="______________________________hit03">#REF!</definedName>
    <definedName name="_____________________________hit03" localSheetId="31">#REF!</definedName>
    <definedName name="_____________________________hit03" localSheetId="32">#REF!</definedName>
    <definedName name="_____________________________hit03" localSheetId="33">#REF!</definedName>
    <definedName name="_____________________________hit03" localSheetId="34">#REF!</definedName>
    <definedName name="_____________________________hit03" localSheetId="36">#REF!</definedName>
    <definedName name="_____________________________hit03">#REF!</definedName>
    <definedName name="____________________________hit03" localSheetId="31">#REF!</definedName>
    <definedName name="____________________________hit03" localSheetId="32">#REF!</definedName>
    <definedName name="____________________________hit03" localSheetId="33">#REF!</definedName>
    <definedName name="____________________________hit03" localSheetId="34">#REF!</definedName>
    <definedName name="____________________________hit03" localSheetId="36">#REF!</definedName>
    <definedName name="____________________________hit03">#REF!</definedName>
    <definedName name="___________________________hit03" localSheetId="31">#REF!</definedName>
    <definedName name="___________________________hit03" localSheetId="32">#REF!</definedName>
    <definedName name="___________________________hit03" localSheetId="33">#REF!</definedName>
    <definedName name="___________________________hit03" localSheetId="34">#REF!</definedName>
    <definedName name="___________________________hit03" localSheetId="36">#REF!</definedName>
    <definedName name="___________________________hit03">#REF!</definedName>
    <definedName name="__________________________hit03" localSheetId="31">#REF!</definedName>
    <definedName name="__________________________hit03" localSheetId="32">#REF!</definedName>
    <definedName name="__________________________hit03" localSheetId="33">#REF!</definedName>
    <definedName name="__________________________hit03" localSheetId="34">#REF!</definedName>
    <definedName name="__________________________hit03" localSheetId="36">#REF!</definedName>
    <definedName name="__________________________hit03">#REF!</definedName>
    <definedName name="_________________________hit03" localSheetId="31">#REF!</definedName>
    <definedName name="_________________________hit03" localSheetId="32">#REF!</definedName>
    <definedName name="_________________________hit03" localSheetId="33">#REF!</definedName>
    <definedName name="_________________________hit03" localSheetId="34">#REF!</definedName>
    <definedName name="_________________________hit03" localSheetId="36">#REF!</definedName>
    <definedName name="_________________________hit03">#REF!</definedName>
    <definedName name="________________________hit03" localSheetId="31">#REF!</definedName>
    <definedName name="________________________hit03" localSheetId="32">#REF!</definedName>
    <definedName name="________________________hit03" localSheetId="33">#REF!</definedName>
    <definedName name="________________________hit03" localSheetId="34">#REF!</definedName>
    <definedName name="________________________hit03" localSheetId="36">#REF!</definedName>
    <definedName name="________________________hit03">#REF!</definedName>
    <definedName name="_______________________hit03" localSheetId="31">#REF!</definedName>
    <definedName name="_______________________hit03" localSheetId="32">#REF!</definedName>
    <definedName name="_______________________hit03" localSheetId="33">#REF!</definedName>
    <definedName name="_______________________hit03" localSheetId="34">#REF!</definedName>
    <definedName name="_______________________hit03" localSheetId="36">#REF!</definedName>
    <definedName name="_______________________hit03">#REF!</definedName>
    <definedName name="______________________hit03" localSheetId="31">#REF!</definedName>
    <definedName name="______________________hit03" localSheetId="32">#REF!</definedName>
    <definedName name="______________________hit03" localSheetId="33">#REF!</definedName>
    <definedName name="______________________hit03" localSheetId="34">#REF!</definedName>
    <definedName name="______________________hit03" localSheetId="36">#REF!</definedName>
    <definedName name="______________________hit03">#REF!</definedName>
    <definedName name="_____________________hit03" localSheetId="31">#REF!</definedName>
    <definedName name="_____________________hit03" localSheetId="32">#REF!</definedName>
    <definedName name="_____________________hit03" localSheetId="33">#REF!</definedName>
    <definedName name="_____________________hit03" localSheetId="34">#REF!</definedName>
    <definedName name="_____________________hit03" localSheetId="36">#REF!</definedName>
    <definedName name="_____________________hit03">#REF!</definedName>
    <definedName name="____________________hit03" localSheetId="31">#REF!</definedName>
    <definedName name="____________________hit03" localSheetId="32">#REF!</definedName>
    <definedName name="____________________hit03" localSheetId="33">#REF!</definedName>
    <definedName name="____________________hit03" localSheetId="34">#REF!</definedName>
    <definedName name="____________________hit03" localSheetId="36">#REF!</definedName>
    <definedName name="____________________hit03">#REF!</definedName>
    <definedName name="___________________hit03" localSheetId="31">#REF!</definedName>
    <definedName name="___________________hit03" localSheetId="32">#REF!</definedName>
    <definedName name="___________________hit03" localSheetId="33">#REF!</definedName>
    <definedName name="___________________hit03" localSheetId="34">#REF!</definedName>
    <definedName name="___________________hit03" localSheetId="36">#REF!</definedName>
    <definedName name="___________________hit03">#REF!</definedName>
    <definedName name="__________________hit03" localSheetId="31">#REF!</definedName>
    <definedName name="__________________hit03" localSheetId="32">#REF!</definedName>
    <definedName name="__________________hit03" localSheetId="33">#REF!</definedName>
    <definedName name="__________________hit03" localSheetId="34">#REF!</definedName>
    <definedName name="__________________hit03" localSheetId="36">#REF!</definedName>
    <definedName name="__________________hit03">#REF!</definedName>
    <definedName name="_________________hit03" localSheetId="31">#REF!</definedName>
    <definedName name="_________________hit03" localSheetId="32">#REF!</definedName>
    <definedName name="_________________hit03" localSheetId="33">#REF!</definedName>
    <definedName name="_________________hit03" localSheetId="34">#REF!</definedName>
    <definedName name="_________________hit03" localSheetId="36">#REF!</definedName>
    <definedName name="_________________hit03">#REF!</definedName>
    <definedName name="________________hit03" localSheetId="31">#REF!</definedName>
    <definedName name="________________hit03" localSheetId="32">#REF!</definedName>
    <definedName name="________________hit03" localSheetId="33">#REF!</definedName>
    <definedName name="________________hit03" localSheetId="34">#REF!</definedName>
    <definedName name="________________hit03" localSheetId="36">#REF!</definedName>
    <definedName name="________________hit03">#REF!</definedName>
    <definedName name="_______________hit03" localSheetId="31">#REF!</definedName>
    <definedName name="_______________hit03" localSheetId="32">#REF!</definedName>
    <definedName name="_______________hit03" localSheetId="33">#REF!</definedName>
    <definedName name="_______________hit03" localSheetId="34">#REF!</definedName>
    <definedName name="_______________hit03" localSheetId="36">#REF!</definedName>
    <definedName name="_______________hit03">#REF!</definedName>
    <definedName name="______________hit03" localSheetId="31">#REF!</definedName>
    <definedName name="______________hit03" localSheetId="32">#REF!</definedName>
    <definedName name="______________hit03" localSheetId="33">#REF!</definedName>
    <definedName name="______________hit03" localSheetId="34">#REF!</definedName>
    <definedName name="______________hit03" localSheetId="36">#REF!</definedName>
    <definedName name="______________hit03">#REF!</definedName>
    <definedName name="_____________hit03" localSheetId="31">#REF!</definedName>
    <definedName name="_____________hit03" localSheetId="32">#REF!</definedName>
    <definedName name="_____________hit03" localSheetId="33">#REF!</definedName>
    <definedName name="_____________hit03" localSheetId="34">#REF!</definedName>
    <definedName name="_____________hit03" localSheetId="36">#REF!</definedName>
    <definedName name="_____________hit03">#REF!</definedName>
    <definedName name="____________hit03" localSheetId="31">#REF!</definedName>
    <definedName name="____________hit03" localSheetId="32">#REF!</definedName>
    <definedName name="____________hit03" localSheetId="33">#REF!</definedName>
    <definedName name="____________hit03" localSheetId="34">#REF!</definedName>
    <definedName name="____________hit03" localSheetId="36">#REF!</definedName>
    <definedName name="____________hit03">#REF!</definedName>
    <definedName name="___________hit03" localSheetId="31">#REF!</definedName>
    <definedName name="___________hit03" localSheetId="32">#REF!</definedName>
    <definedName name="___________hit03" localSheetId="33">#REF!</definedName>
    <definedName name="___________hit03" localSheetId="34">#REF!</definedName>
    <definedName name="___________hit03" localSheetId="36">#REF!</definedName>
    <definedName name="___________hit03">#REF!</definedName>
    <definedName name="__________hit03" localSheetId="31">#REF!</definedName>
    <definedName name="__________hit03" localSheetId="32">#REF!</definedName>
    <definedName name="__________hit03" localSheetId="33">#REF!</definedName>
    <definedName name="__________hit03" localSheetId="34">#REF!</definedName>
    <definedName name="__________hit03" localSheetId="36">#REF!</definedName>
    <definedName name="__________hit03">#REF!</definedName>
    <definedName name="_________hit03" localSheetId="31">#REF!</definedName>
    <definedName name="_________hit03" localSheetId="32">#REF!</definedName>
    <definedName name="_________hit03" localSheetId="33">#REF!</definedName>
    <definedName name="_________hit03" localSheetId="34">#REF!</definedName>
    <definedName name="_________hit03" localSheetId="36">#REF!</definedName>
    <definedName name="_________hit03">#REF!</definedName>
    <definedName name="________hit03" localSheetId="31">#REF!</definedName>
    <definedName name="________hit03" localSheetId="32">#REF!</definedName>
    <definedName name="________hit03" localSheetId="33">#REF!</definedName>
    <definedName name="________hit03" localSheetId="34">#REF!</definedName>
    <definedName name="________hit03" localSheetId="36">#REF!</definedName>
    <definedName name="________hit03">#REF!</definedName>
    <definedName name="_______hit03" localSheetId="31">#REF!</definedName>
    <definedName name="_______hit03" localSheetId="32">#REF!</definedName>
    <definedName name="_______hit03" localSheetId="33">#REF!</definedName>
    <definedName name="_______hit03" localSheetId="34">#REF!</definedName>
    <definedName name="_______hit03" localSheetId="36">#REF!</definedName>
    <definedName name="_______hit03">#REF!</definedName>
    <definedName name="______hit03" localSheetId="31">#REF!</definedName>
    <definedName name="______hit03" localSheetId="32">#REF!</definedName>
    <definedName name="______hit03" localSheetId="33">#REF!</definedName>
    <definedName name="______hit03" localSheetId="34">#REF!</definedName>
    <definedName name="______hit03" localSheetId="36">#REF!</definedName>
    <definedName name="______hit03">#REF!</definedName>
    <definedName name="_____hit03" localSheetId="31">#REF!</definedName>
    <definedName name="_____hit03" localSheetId="32">#REF!</definedName>
    <definedName name="_____hit03" localSheetId="33">#REF!</definedName>
    <definedName name="_____hit03" localSheetId="34">#REF!</definedName>
    <definedName name="_____hit03" localSheetId="36">#REF!</definedName>
    <definedName name="_____hit03">#REF!</definedName>
    <definedName name="____hit03" localSheetId="31">#REF!</definedName>
    <definedName name="____hit03" localSheetId="32">#REF!</definedName>
    <definedName name="____hit03" localSheetId="33">#REF!</definedName>
    <definedName name="____hit03" localSheetId="34">#REF!</definedName>
    <definedName name="____hit03" localSheetId="36">#REF!</definedName>
    <definedName name="____hit03">#REF!</definedName>
    <definedName name="___hit03" localSheetId="31">#REF!</definedName>
    <definedName name="___hit03" localSheetId="32">#REF!</definedName>
    <definedName name="___hit03" localSheetId="33">#REF!</definedName>
    <definedName name="___hit03" localSheetId="34">#REF!</definedName>
    <definedName name="___hit03" localSheetId="36">#REF!</definedName>
    <definedName name="___hit03">#REF!</definedName>
    <definedName name="__hit03" localSheetId="31">#REF!</definedName>
    <definedName name="__hit03" localSheetId="32">#REF!</definedName>
    <definedName name="__hit03" localSheetId="33">#REF!</definedName>
    <definedName name="__hit03" localSheetId="34">#REF!</definedName>
    <definedName name="__hit03" localSheetId="36">#REF!</definedName>
    <definedName name="__hit03">#REF!</definedName>
    <definedName name="_4._sz._sor_részletezése" localSheetId="31">#REF!</definedName>
    <definedName name="_4._sz._sor_részletezése" localSheetId="32">#REF!</definedName>
    <definedName name="_4._sz._sor_részletezése" localSheetId="33">#REF!</definedName>
    <definedName name="_4._sz._sor_részletezése" localSheetId="34">#REF!</definedName>
    <definedName name="_4._sz._sor_részletezése" localSheetId="36">#REF!</definedName>
    <definedName name="_4._sz._sor_részletezése">#REF!</definedName>
    <definedName name="_ftn1" localSheetId="40">'13. sz. mell'!$A$27</definedName>
    <definedName name="_ftnref1" localSheetId="40">'13. sz. mell'!$A$18</definedName>
    <definedName name="_hit03" localSheetId="31">#REF!</definedName>
    <definedName name="_hit03" localSheetId="32">#REF!</definedName>
    <definedName name="_hit03" localSheetId="33">#REF!</definedName>
    <definedName name="_hit03" localSheetId="34">#REF!</definedName>
    <definedName name="_hit03" localSheetId="36">#REF!</definedName>
    <definedName name="_hit03">#REF!</definedName>
    <definedName name="a" localSheetId="31">#REF!</definedName>
    <definedName name="a" localSheetId="32">#REF!</definedName>
    <definedName name="a" localSheetId="33">#REF!</definedName>
    <definedName name="a" localSheetId="34">#REF!</definedName>
    <definedName name="a" localSheetId="36">#REF!</definedName>
    <definedName name="a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34">#REF!</definedName>
    <definedName name="_xlnm.Database" localSheetId="36">#REF!</definedName>
    <definedName name="_xlnm.Database">#REF!</definedName>
    <definedName name="asd" localSheetId="31">#REF!</definedName>
    <definedName name="asd" localSheetId="32">#REF!</definedName>
    <definedName name="asd" localSheetId="33">#REF!</definedName>
    <definedName name="asd" localSheetId="34">#REF!</definedName>
    <definedName name="asd" localSheetId="36">#REF!</definedName>
    <definedName name="asd">#REF!</definedName>
    <definedName name="bér2004" localSheetId="31">#REF!</definedName>
    <definedName name="bér2004" localSheetId="32">#REF!</definedName>
    <definedName name="bér2004" localSheetId="33">#REF!</definedName>
    <definedName name="bér2004" localSheetId="34">#REF!</definedName>
    <definedName name="bér2004" localSheetId="36">#REF!</definedName>
    <definedName name="bér2004">#REF!</definedName>
    <definedName name="bér2004_1" localSheetId="31">#REF!</definedName>
    <definedName name="bér2004_1" localSheetId="32">#REF!</definedName>
    <definedName name="bér2004_1" localSheetId="33">#REF!</definedName>
    <definedName name="bér2004_1" localSheetId="34">#REF!</definedName>
    <definedName name="bér2004_1" localSheetId="36">#REF!</definedName>
    <definedName name="bér2004_1">#REF!</definedName>
    <definedName name="bér2004_13" localSheetId="31">#REF!</definedName>
    <definedName name="bér2004_13" localSheetId="32">#REF!</definedName>
    <definedName name="bér2004_13" localSheetId="33">#REF!</definedName>
    <definedName name="bér2004_13" localSheetId="34">#REF!</definedName>
    <definedName name="bér2004_13" localSheetId="36">#REF!</definedName>
    <definedName name="bér2004_13">#REF!</definedName>
    <definedName name="bér2004_14" localSheetId="31">#REF!</definedName>
    <definedName name="bér2004_14" localSheetId="32">#REF!</definedName>
    <definedName name="bér2004_14" localSheetId="33">#REF!</definedName>
    <definedName name="bér2004_14" localSheetId="34">#REF!</definedName>
    <definedName name="bér2004_14" localSheetId="36">#REF!</definedName>
    <definedName name="bér2004_14">#REF!</definedName>
    <definedName name="bér2004_18" localSheetId="31">#REF!</definedName>
    <definedName name="bér2004_18" localSheetId="32">#REF!</definedName>
    <definedName name="bér2004_18" localSheetId="33">#REF!</definedName>
    <definedName name="bér2004_18" localSheetId="34">#REF!</definedName>
    <definedName name="bér2004_18" localSheetId="36">#REF!</definedName>
    <definedName name="bér2004_18">#REF!</definedName>
    <definedName name="bér2004_19" localSheetId="31">#REF!</definedName>
    <definedName name="bér2004_19" localSheetId="32">#REF!</definedName>
    <definedName name="bér2004_19" localSheetId="33">#REF!</definedName>
    <definedName name="bér2004_19" localSheetId="34">#REF!</definedName>
    <definedName name="bér2004_19" localSheetId="36">#REF!</definedName>
    <definedName name="bér2004_19">#REF!</definedName>
    <definedName name="bér2004_2" localSheetId="31">#REF!</definedName>
    <definedName name="bér2004_2" localSheetId="32">#REF!</definedName>
    <definedName name="bér2004_2" localSheetId="33">#REF!</definedName>
    <definedName name="bér2004_2" localSheetId="34">#REF!</definedName>
    <definedName name="bér2004_2" localSheetId="36">#REF!</definedName>
    <definedName name="bér2004_2">#REF!</definedName>
    <definedName name="bér2004_20" localSheetId="31">#REF!</definedName>
    <definedName name="bér2004_20" localSheetId="32">#REF!</definedName>
    <definedName name="bér2004_20" localSheetId="33">#REF!</definedName>
    <definedName name="bér2004_20" localSheetId="34">#REF!</definedName>
    <definedName name="bér2004_20" localSheetId="36">#REF!</definedName>
    <definedName name="bér2004_20">#REF!</definedName>
    <definedName name="bér2004_22" localSheetId="31">#REF!</definedName>
    <definedName name="bér2004_22" localSheetId="32">#REF!</definedName>
    <definedName name="bér2004_22" localSheetId="33">#REF!</definedName>
    <definedName name="bér2004_22" localSheetId="34">#REF!</definedName>
    <definedName name="bér2004_22" localSheetId="36">#REF!</definedName>
    <definedName name="bér2004_22">#REF!</definedName>
    <definedName name="bér2004_23" localSheetId="31">#REF!</definedName>
    <definedName name="bér2004_23" localSheetId="32">#REF!</definedName>
    <definedName name="bér2004_23" localSheetId="33">#REF!</definedName>
    <definedName name="bér2004_23" localSheetId="34">#REF!</definedName>
    <definedName name="bér2004_23" localSheetId="36">#REF!</definedName>
    <definedName name="bér2004_23">#REF!</definedName>
    <definedName name="bér2004_24" localSheetId="31">#REF!</definedName>
    <definedName name="bér2004_24" localSheetId="32">#REF!</definedName>
    <definedName name="bér2004_24" localSheetId="33">#REF!</definedName>
    <definedName name="bér2004_24" localSheetId="34">#REF!</definedName>
    <definedName name="bér2004_24" localSheetId="36">#REF!</definedName>
    <definedName name="bér2004_24">#REF!</definedName>
    <definedName name="bér2004_27" localSheetId="31">#REF!</definedName>
    <definedName name="bér2004_27" localSheetId="32">#REF!</definedName>
    <definedName name="bér2004_27" localSheetId="33">#REF!</definedName>
    <definedName name="bér2004_27" localSheetId="34">#REF!</definedName>
    <definedName name="bér2004_27" localSheetId="36">#REF!</definedName>
    <definedName name="bér2004_27">#REF!</definedName>
    <definedName name="bér2004_3" localSheetId="31">#REF!</definedName>
    <definedName name="bér2004_3" localSheetId="32">#REF!</definedName>
    <definedName name="bér2004_3" localSheetId="33">#REF!</definedName>
    <definedName name="bér2004_3" localSheetId="34">#REF!</definedName>
    <definedName name="bér2004_3" localSheetId="36">#REF!</definedName>
    <definedName name="bér2004_3">#REF!</definedName>
    <definedName name="bér2004_4" localSheetId="31">#REF!</definedName>
    <definedName name="bér2004_4" localSheetId="32">#REF!</definedName>
    <definedName name="bér2004_4" localSheetId="33">#REF!</definedName>
    <definedName name="bér2004_4" localSheetId="34">#REF!</definedName>
    <definedName name="bér2004_4" localSheetId="36">#REF!</definedName>
    <definedName name="bér2004_4">#REF!</definedName>
    <definedName name="bér2004_6" localSheetId="31">#REF!</definedName>
    <definedName name="bér2004_6" localSheetId="32">#REF!</definedName>
    <definedName name="bér2004_6" localSheetId="33">#REF!</definedName>
    <definedName name="bér2004_6" localSheetId="34">#REF!</definedName>
    <definedName name="bér2004_6" localSheetId="36">#REF!</definedName>
    <definedName name="bér2004_6">#REF!</definedName>
    <definedName name="bér2004_7" localSheetId="31">#REF!</definedName>
    <definedName name="bér2004_7" localSheetId="32">#REF!</definedName>
    <definedName name="bér2004_7" localSheetId="33">#REF!</definedName>
    <definedName name="bér2004_7" localSheetId="34">#REF!</definedName>
    <definedName name="bér2004_7" localSheetId="36">#REF!</definedName>
    <definedName name="bér2004_7">#REF!</definedName>
    <definedName name="bér2004_8" localSheetId="31">#REF!</definedName>
    <definedName name="bér2004_8" localSheetId="32">#REF!</definedName>
    <definedName name="bér2004_8" localSheetId="33">#REF!</definedName>
    <definedName name="bér2004_8" localSheetId="34">#REF!</definedName>
    <definedName name="bér2004_8" localSheetId="36">#REF!</definedName>
    <definedName name="bér2004_8">#REF!</definedName>
    <definedName name="bér2004_9" localSheetId="31">#REF!</definedName>
    <definedName name="bér2004_9" localSheetId="32">#REF!</definedName>
    <definedName name="bér2004_9" localSheetId="33">#REF!</definedName>
    <definedName name="bér2004_9" localSheetId="34">#REF!</definedName>
    <definedName name="bér2004_9" localSheetId="36">#REF!</definedName>
    <definedName name="bér2004_9">#REF!</definedName>
    <definedName name="bérzár2005" localSheetId="31">#REF!</definedName>
    <definedName name="bérzár2005" localSheetId="32">#REF!</definedName>
    <definedName name="bérzár2005" localSheetId="33">#REF!</definedName>
    <definedName name="bérzár2005" localSheetId="34">#REF!</definedName>
    <definedName name="bérzár2005" localSheetId="36">#REF!</definedName>
    <definedName name="bérzár2005">#REF!</definedName>
    <definedName name="brutto" localSheetId="31">#REF!</definedName>
    <definedName name="brutto" localSheetId="32">#REF!</definedName>
    <definedName name="brutto" localSheetId="33">#REF!</definedName>
    <definedName name="brutto" localSheetId="34">#REF!</definedName>
    <definedName name="brutto" localSheetId="36">#REF!</definedName>
    <definedName name="brutto">#REF!</definedName>
    <definedName name="címrend" localSheetId="31">#REF!</definedName>
    <definedName name="címrend" localSheetId="32">#REF!</definedName>
    <definedName name="címrend" localSheetId="33">#REF!</definedName>
    <definedName name="címrend" localSheetId="34">#REF!</definedName>
    <definedName name="címrend" localSheetId="36">#REF!</definedName>
    <definedName name="címrend">#REF!</definedName>
    <definedName name="css" localSheetId="31">#REF!</definedName>
    <definedName name="css" localSheetId="32">#REF!</definedName>
    <definedName name="css" localSheetId="33">#REF!</definedName>
    <definedName name="css" localSheetId="34">#REF!</definedName>
    <definedName name="css" localSheetId="36">#REF!</definedName>
    <definedName name="css">#REF!</definedName>
    <definedName name="css_1" localSheetId="31">#REF!</definedName>
    <definedName name="css_1" localSheetId="32">#REF!</definedName>
    <definedName name="css_1" localSheetId="33">#REF!</definedName>
    <definedName name="css_1" localSheetId="34">#REF!</definedName>
    <definedName name="css_1" localSheetId="36">#REF!</definedName>
    <definedName name="css_1">#REF!</definedName>
    <definedName name="css_14" localSheetId="31">#REF!</definedName>
    <definedName name="css_14" localSheetId="32">#REF!</definedName>
    <definedName name="css_14" localSheetId="33">#REF!</definedName>
    <definedName name="css_14" localSheetId="34">#REF!</definedName>
    <definedName name="css_14" localSheetId="36">#REF!</definedName>
    <definedName name="css_14">#REF!</definedName>
    <definedName name="css_18" localSheetId="31">#REF!</definedName>
    <definedName name="css_18" localSheetId="32">#REF!</definedName>
    <definedName name="css_18" localSheetId="33">#REF!</definedName>
    <definedName name="css_18" localSheetId="34">#REF!</definedName>
    <definedName name="css_18" localSheetId="36">#REF!</definedName>
    <definedName name="css_18">#REF!</definedName>
    <definedName name="css_19" localSheetId="31">#REF!</definedName>
    <definedName name="css_19" localSheetId="32">#REF!</definedName>
    <definedName name="css_19" localSheetId="33">#REF!</definedName>
    <definedName name="css_19" localSheetId="34">#REF!</definedName>
    <definedName name="css_19" localSheetId="36">#REF!</definedName>
    <definedName name="css_19">#REF!</definedName>
    <definedName name="css_2" localSheetId="31">#REF!</definedName>
    <definedName name="css_2" localSheetId="32">#REF!</definedName>
    <definedName name="css_2" localSheetId="33">#REF!</definedName>
    <definedName name="css_2" localSheetId="34">#REF!</definedName>
    <definedName name="css_2" localSheetId="36">#REF!</definedName>
    <definedName name="css_2">#REF!</definedName>
    <definedName name="css_20" localSheetId="31">#REF!</definedName>
    <definedName name="css_20" localSheetId="32">#REF!</definedName>
    <definedName name="css_20" localSheetId="33">#REF!</definedName>
    <definedName name="css_20" localSheetId="34">#REF!</definedName>
    <definedName name="css_20" localSheetId="36">#REF!</definedName>
    <definedName name="css_20">#REF!</definedName>
    <definedName name="css_22" localSheetId="31">#REF!</definedName>
    <definedName name="css_22" localSheetId="32">#REF!</definedName>
    <definedName name="css_22" localSheetId="33">#REF!</definedName>
    <definedName name="css_22" localSheetId="34">#REF!</definedName>
    <definedName name="css_22" localSheetId="36">#REF!</definedName>
    <definedName name="css_22">#REF!</definedName>
    <definedName name="css_23" localSheetId="31">#REF!</definedName>
    <definedName name="css_23" localSheetId="32">#REF!</definedName>
    <definedName name="css_23" localSheetId="33">#REF!</definedName>
    <definedName name="css_23" localSheetId="34">#REF!</definedName>
    <definedName name="css_23" localSheetId="36">#REF!</definedName>
    <definedName name="css_23">#REF!</definedName>
    <definedName name="css_27" localSheetId="31">#REF!</definedName>
    <definedName name="css_27" localSheetId="32">#REF!</definedName>
    <definedName name="css_27" localSheetId="33">#REF!</definedName>
    <definedName name="css_27" localSheetId="34">#REF!</definedName>
    <definedName name="css_27" localSheetId="36">#REF!</definedName>
    <definedName name="css_27">#REF!</definedName>
    <definedName name="css_3" localSheetId="31">#REF!</definedName>
    <definedName name="css_3" localSheetId="32">#REF!</definedName>
    <definedName name="css_3" localSheetId="33">#REF!</definedName>
    <definedName name="css_3" localSheetId="34">#REF!</definedName>
    <definedName name="css_3" localSheetId="36">#REF!</definedName>
    <definedName name="css_3">#REF!</definedName>
    <definedName name="css_4" localSheetId="31">#REF!</definedName>
    <definedName name="css_4" localSheetId="32">#REF!</definedName>
    <definedName name="css_4" localSheetId="33">#REF!</definedName>
    <definedName name="css_4" localSheetId="34">#REF!</definedName>
    <definedName name="css_4" localSheetId="36">#REF!</definedName>
    <definedName name="css_4">#REF!</definedName>
    <definedName name="css_6" localSheetId="31">#REF!</definedName>
    <definedName name="css_6" localSheetId="32">#REF!</definedName>
    <definedName name="css_6" localSheetId="33">#REF!</definedName>
    <definedName name="css_6" localSheetId="34">#REF!</definedName>
    <definedName name="css_6" localSheetId="36">#REF!</definedName>
    <definedName name="css_6">#REF!</definedName>
    <definedName name="css_7" localSheetId="31">#REF!</definedName>
    <definedName name="css_7" localSheetId="32">#REF!</definedName>
    <definedName name="css_7" localSheetId="33">#REF!</definedName>
    <definedName name="css_7" localSheetId="34">#REF!</definedName>
    <definedName name="css_7" localSheetId="36">#REF!</definedName>
    <definedName name="css_7">#REF!</definedName>
    <definedName name="css_8" localSheetId="31">#REF!</definedName>
    <definedName name="css_8" localSheetId="32">#REF!</definedName>
    <definedName name="css_8" localSheetId="33">#REF!</definedName>
    <definedName name="css_8" localSheetId="34">#REF!</definedName>
    <definedName name="css_8" localSheetId="36">#REF!</definedName>
    <definedName name="css_8">#REF!</definedName>
    <definedName name="css_9" localSheetId="31">#REF!</definedName>
    <definedName name="css_9" localSheetId="32">#REF!</definedName>
    <definedName name="css_9" localSheetId="33">#REF!</definedName>
    <definedName name="css_9" localSheetId="34">#REF!</definedName>
    <definedName name="css_9" localSheetId="36">#REF!</definedName>
    <definedName name="css_9">#REF!</definedName>
    <definedName name="css_k" localSheetId="37">[1]Családsegítés!$C$27:$C$86</definedName>
    <definedName name="css_k" localSheetId="36">[1]Családsegítés!$C$27:$C$86</definedName>
    <definedName name="css_k">[2]Családsegítés!$C$27:$C$86</definedName>
    <definedName name="css_k_" localSheetId="31">#REF!</definedName>
    <definedName name="css_k_" localSheetId="32">#REF!</definedName>
    <definedName name="css_k_" localSheetId="33">#REF!</definedName>
    <definedName name="css_k_" localSheetId="34">#REF!</definedName>
    <definedName name="css_k_" localSheetId="36">#REF!</definedName>
    <definedName name="css_k_">#REF!</definedName>
    <definedName name="css_k__1" localSheetId="31">#REF!</definedName>
    <definedName name="css_k__1" localSheetId="32">#REF!</definedName>
    <definedName name="css_k__1" localSheetId="33">#REF!</definedName>
    <definedName name="css_k__1" localSheetId="34">#REF!</definedName>
    <definedName name="css_k__1" localSheetId="36">#REF!</definedName>
    <definedName name="css_k__1">#REF!</definedName>
    <definedName name="css_k__14" localSheetId="31">#REF!</definedName>
    <definedName name="css_k__14" localSheetId="32">#REF!</definedName>
    <definedName name="css_k__14" localSheetId="33">#REF!</definedName>
    <definedName name="css_k__14" localSheetId="34">#REF!</definedName>
    <definedName name="css_k__14" localSheetId="36">#REF!</definedName>
    <definedName name="css_k__14">#REF!</definedName>
    <definedName name="css_k__18" localSheetId="31">#REF!</definedName>
    <definedName name="css_k__18" localSheetId="32">#REF!</definedName>
    <definedName name="css_k__18" localSheetId="33">#REF!</definedName>
    <definedName name="css_k__18" localSheetId="34">#REF!</definedName>
    <definedName name="css_k__18" localSheetId="36">#REF!</definedName>
    <definedName name="css_k__18">#REF!</definedName>
    <definedName name="css_k__19" localSheetId="31">#REF!</definedName>
    <definedName name="css_k__19" localSheetId="32">#REF!</definedName>
    <definedName name="css_k__19" localSheetId="33">#REF!</definedName>
    <definedName name="css_k__19" localSheetId="34">#REF!</definedName>
    <definedName name="css_k__19" localSheetId="36">#REF!</definedName>
    <definedName name="css_k__19">#REF!</definedName>
    <definedName name="css_k__2" localSheetId="31">#REF!</definedName>
    <definedName name="css_k__2" localSheetId="32">#REF!</definedName>
    <definedName name="css_k__2" localSheetId="33">#REF!</definedName>
    <definedName name="css_k__2" localSheetId="34">#REF!</definedName>
    <definedName name="css_k__2" localSheetId="36">#REF!</definedName>
    <definedName name="css_k__2">#REF!</definedName>
    <definedName name="css_k__20" localSheetId="31">#REF!</definedName>
    <definedName name="css_k__20" localSheetId="32">#REF!</definedName>
    <definedName name="css_k__20" localSheetId="33">#REF!</definedName>
    <definedName name="css_k__20" localSheetId="34">#REF!</definedName>
    <definedName name="css_k__20" localSheetId="36">#REF!</definedName>
    <definedName name="css_k__20">#REF!</definedName>
    <definedName name="css_k__22" localSheetId="31">#REF!</definedName>
    <definedName name="css_k__22" localSheetId="32">#REF!</definedName>
    <definedName name="css_k__22" localSheetId="33">#REF!</definedName>
    <definedName name="css_k__22" localSheetId="34">#REF!</definedName>
    <definedName name="css_k__22" localSheetId="36">#REF!</definedName>
    <definedName name="css_k__22">#REF!</definedName>
    <definedName name="css_k__23" localSheetId="31">#REF!</definedName>
    <definedName name="css_k__23" localSheetId="32">#REF!</definedName>
    <definedName name="css_k__23" localSheetId="33">#REF!</definedName>
    <definedName name="css_k__23" localSheetId="34">#REF!</definedName>
    <definedName name="css_k__23" localSheetId="36">#REF!</definedName>
    <definedName name="css_k__23">#REF!</definedName>
    <definedName name="css_k__27" localSheetId="31">#REF!</definedName>
    <definedName name="css_k__27" localSheetId="32">#REF!</definedName>
    <definedName name="css_k__27" localSheetId="33">#REF!</definedName>
    <definedName name="css_k__27" localSheetId="34">#REF!</definedName>
    <definedName name="css_k__27" localSheetId="36">#REF!</definedName>
    <definedName name="css_k__27">#REF!</definedName>
    <definedName name="css_k__3" localSheetId="31">#REF!</definedName>
    <definedName name="css_k__3" localSheetId="32">#REF!</definedName>
    <definedName name="css_k__3" localSheetId="33">#REF!</definedName>
    <definedName name="css_k__3" localSheetId="34">#REF!</definedName>
    <definedName name="css_k__3" localSheetId="36">#REF!</definedName>
    <definedName name="css_k__3">#REF!</definedName>
    <definedName name="css_k__4" localSheetId="31">#REF!</definedName>
    <definedName name="css_k__4" localSheetId="32">#REF!</definedName>
    <definedName name="css_k__4" localSheetId="33">#REF!</definedName>
    <definedName name="css_k__4" localSheetId="34">#REF!</definedName>
    <definedName name="css_k__4" localSheetId="36">#REF!</definedName>
    <definedName name="css_k__4">#REF!</definedName>
    <definedName name="css_k__6" localSheetId="31">#REF!</definedName>
    <definedName name="css_k__6" localSheetId="32">#REF!</definedName>
    <definedName name="css_k__6" localSheetId="33">#REF!</definedName>
    <definedName name="css_k__6" localSheetId="34">#REF!</definedName>
    <definedName name="css_k__6" localSheetId="36">#REF!</definedName>
    <definedName name="css_k__6">#REF!</definedName>
    <definedName name="css_k__7" localSheetId="31">#REF!</definedName>
    <definedName name="css_k__7" localSheetId="32">#REF!</definedName>
    <definedName name="css_k__7" localSheetId="33">#REF!</definedName>
    <definedName name="css_k__7" localSheetId="34">#REF!</definedName>
    <definedName name="css_k__7" localSheetId="36">#REF!</definedName>
    <definedName name="css_k__7">#REF!</definedName>
    <definedName name="css_k__8" localSheetId="31">#REF!</definedName>
    <definedName name="css_k__8" localSheetId="32">#REF!</definedName>
    <definedName name="css_k__8" localSheetId="33">#REF!</definedName>
    <definedName name="css_k__8" localSheetId="34">#REF!</definedName>
    <definedName name="css_k__8" localSheetId="36">#REF!</definedName>
    <definedName name="css_k__8">#REF!</definedName>
    <definedName name="css_k__9" localSheetId="31">#REF!</definedName>
    <definedName name="css_k__9" localSheetId="32">#REF!</definedName>
    <definedName name="css_k__9" localSheetId="33">#REF!</definedName>
    <definedName name="css_k__9" localSheetId="34">#REF!</definedName>
    <definedName name="css_k__9" localSheetId="36">#REF!</definedName>
    <definedName name="css_k__9">#REF!</definedName>
    <definedName name="dologi" localSheetId="31">#REF!</definedName>
    <definedName name="dologi" localSheetId="32">#REF!</definedName>
    <definedName name="dologi" localSheetId="33">#REF!</definedName>
    <definedName name="dologi" localSheetId="34">#REF!</definedName>
    <definedName name="dologi" localSheetId="36">#REF!</definedName>
    <definedName name="dologi">#REF!</definedName>
    <definedName name="dologi_1" localSheetId="31">#REF!</definedName>
    <definedName name="dologi_1" localSheetId="32">#REF!</definedName>
    <definedName name="dologi_1" localSheetId="33">#REF!</definedName>
    <definedName name="dologi_1" localSheetId="34">#REF!</definedName>
    <definedName name="dologi_1" localSheetId="36">#REF!</definedName>
    <definedName name="dologi_1">#REF!</definedName>
    <definedName name="dologi_14" localSheetId="31">#REF!</definedName>
    <definedName name="dologi_14" localSheetId="32">#REF!</definedName>
    <definedName name="dologi_14" localSheetId="33">#REF!</definedName>
    <definedName name="dologi_14" localSheetId="34">#REF!</definedName>
    <definedName name="dologi_14" localSheetId="36">#REF!</definedName>
    <definedName name="dologi_14">#REF!</definedName>
    <definedName name="dologi_18" localSheetId="31">#REF!</definedName>
    <definedName name="dologi_18" localSheetId="32">#REF!</definedName>
    <definedName name="dologi_18" localSheetId="33">#REF!</definedName>
    <definedName name="dologi_18" localSheetId="34">#REF!</definedName>
    <definedName name="dologi_18" localSheetId="36">#REF!</definedName>
    <definedName name="dologi_18">#REF!</definedName>
    <definedName name="dologi_19" localSheetId="31">#REF!</definedName>
    <definedName name="dologi_19" localSheetId="32">#REF!</definedName>
    <definedName name="dologi_19" localSheetId="33">#REF!</definedName>
    <definedName name="dologi_19" localSheetId="34">#REF!</definedName>
    <definedName name="dologi_19" localSheetId="36">#REF!</definedName>
    <definedName name="dologi_19">#REF!</definedName>
    <definedName name="dologi_2" localSheetId="31">#REF!</definedName>
    <definedName name="dologi_2" localSheetId="32">#REF!</definedName>
    <definedName name="dologi_2" localSheetId="33">#REF!</definedName>
    <definedName name="dologi_2" localSheetId="34">#REF!</definedName>
    <definedName name="dologi_2" localSheetId="36">#REF!</definedName>
    <definedName name="dologi_2">#REF!</definedName>
    <definedName name="dologi_20" localSheetId="31">#REF!</definedName>
    <definedName name="dologi_20" localSheetId="32">#REF!</definedName>
    <definedName name="dologi_20" localSheetId="33">#REF!</definedName>
    <definedName name="dologi_20" localSheetId="34">#REF!</definedName>
    <definedName name="dologi_20" localSheetId="36">#REF!</definedName>
    <definedName name="dologi_20">#REF!</definedName>
    <definedName name="dologi_21" localSheetId="31">#REF!</definedName>
    <definedName name="dologi_21" localSheetId="32">#REF!</definedName>
    <definedName name="dologi_21" localSheetId="33">#REF!</definedName>
    <definedName name="dologi_21" localSheetId="34">#REF!</definedName>
    <definedName name="dologi_21" localSheetId="36">#REF!</definedName>
    <definedName name="dologi_21">#REF!</definedName>
    <definedName name="dologi_22" localSheetId="31">#REF!</definedName>
    <definedName name="dologi_22" localSheetId="32">#REF!</definedName>
    <definedName name="dologi_22" localSheetId="33">#REF!</definedName>
    <definedName name="dologi_22" localSheetId="34">#REF!</definedName>
    <definedName name="dologi_22" localSheetId="36">#REF!</definedName>
    <definedName name="dologi_22">#REF!</definedName>
    <definedName name="dologi_23" localSheetId="31">#REF!</definedName>
    <definedName name="dologi_23" localSheetId="32">#REF!</definedName>
    <definedName name="dologi_23" localSheetId="33">#REF!</definedName>
    <definedName name="dologi_23" localSheetId="34">#REF!</definedName>
    <definedName name="dologi_23" localSheetId="36">#REF!</definedName>
    <definedName name="dologi_23">#REF!</definedName>
    <definedName name="dologi_24" localSheetId="31">#REF!</definedName>
    <definedName name="dologi_24" localSheetId="32">#REF!</definedName>
    <definedName name="dologi_24" localSheetId="33">#REF!</definedName>
    <definedName name="dologi_24" localSheetId="34">#REF!</definedName>
    <definedName name="dologi_24" localSheetId="36">#REF!</definedName>
    <definedName name="dologi_24">#REF!</definedName>
    <definedName name="dologi_3" localSheetId="31">#REF!</definedName>
    <definedName name="dologi_3" localSheetId="32">#REF!</definedName>
    <definedName name="dologi_3" localSheetId="33">#REF!</definedName>
    <definedName name="dologi_3" localSheetId="34">#REF!</definedName>
    <definedName name="dologi_3" localSheetId="36">#REF!</definedName>
    <definedName name="dologi_3">#REF!</definedName>
    <definedName name="dologi_6" localSheetId="31">#REF!</definedName>
    <definedName name="dologi_6" localSheetId="32">#REF!</definedName>
    <definedName name="dologi_6" localSheetId="33">#REF!</definedName>
    <definedName name="dologi_6" localSheetId="34">#REF!</definedName>
    <definedName name="dologi_6" localSheetId="36">#REF!</definedName>
    <definedName name="dologi_6">#REF!</definedName>
    <definedName name="dologi_7" localSheetId="31">#REF!</definedName>
    <definedName name="dologi_7" localSheetId="32">#REF!</definedName>
    <definedName name="dologi_7" localSheetId="33">#REF!</definedName>
    <definedName name="dologi_7" localSheetId="34">#REF!</definedName>
    <definedName name="dologi_7" localSheetId="36">#REF!</definedName>
    <definedName name="dologi_7">#REF!</definedName>
    <definedName name="dologi_9" localSheetId="31">#REF!</definedName>
    <definedName name="dologi_9" localSheetId="32">#REF!</definedName>
    <definedName name="dologi_9" localSheetId="33">#REF!</definedName>
    <definedName name="dologi_9" localSheetId="34">#REF!</definedName>
    <definedName name="dologi_9" localSheetId="36">#REF!</definedName>
    <definedName name="dologi_9">#REF!</definedName>
    <definedName name="Excel_BuiltIn_Database" localSheetId="31">#REF!</definedName>
    <definedName name="Excel_BuiltIn_Database" localSheetId="32">#REF!</definedName>
    <definedName name="Excel_BuiltIn_Database" localSheetId="33">#REF!</definedName>
    <definedName name="Excel_BuiltIn_Database" localSheetId="34">#REF!</definedName>
    <definedName name="Excel_BuiltIn_Database" localSheetId="36">#REF!</definedName>
    <definedName name="Excel_BuiltIn_Database">#REF!</definedName>
    <definedName name="Excel_BuiltIn_Print_Titles" localSheetId="31">#REF!</definedName>
    <definedName name="Excel_BuiltIn_Print_Titles" localSheetId="32">#REF!</definedName>
    <definedName name="Excel_BuiltIn_Print_Titles" localSheetId="33">#REF!</definedName>
    <definedName name="Excel_BuiltIn_Print_Titles" localSheetId="34">#REF!</definedName>
    <definedName name="Excel_BuiltIn_Print_Titles" localSheetId="36">#REF!</definedName>
    <definedName name="Excel_BuiltIn_Print_Titles">#REF!</definedName>
    <definedName name="Excel_BuiltIn_Print_Titles_13" localSheetId="31">#REF!</definedName>
    <definedName name="Excel_BuiltIn_Print_Titles_13" localSheetId="32">#REF!</definedName>
    <definedName name="Excel_BuiltIn_Print_Titles_13" localSheetId="33">#REF!</definedName>
    <definedName name="Excel_BuiltIn_Print_Titles_13" localSheetId="34">#REF!</definedName>
    <definedName name="Excel_BuiltIn_Print_Titles_13" localSheetId="36">#REF!</definedName>
    <definedName name="Excel_BuiltIn_Print_Titles_13">#REF!</definedName>
    <definedName name="Excel_BuiltIn_Print_Titles_21" localSheetId="31">#REF!</definedName>
    <definedName name="Excel_BuiltIn_Print_Titles_21" localSheetId="32">#REF!</definedName>
    <definedName name="Excel_BuiltIn_Print_Titles_21" localSheetId="33">#REF!</definedName>
    <definedName name="Excel_BuiltIn_Print_Titles_21" localSheetId="34">#REF!</definedName>
    <definedName name="Excel_BuiltIn_Print_Titles_21" localSheetId="36">#REF!</definedName>
    <definedName name="Excel_BuiltIn_Print_Titles_21">#REF!</definedName>
    <definedName name="Excel_BuiltIn_Print_Titles_22" localSheetId="31">#REF!</definedName>
    <definedName name="Excel_BuiltIn_Print_Titles_22" localSheetId="32">#REF!</definedName>
    <definedName name="Excel_BuiltIn_Print_Titles_22" localSheetId="33">#REF!</definedName>
    <definedName name="Excel_BuiltIn_Print_Titles_22" localSheetId="34">#REF!</definedName>
    <definedName name="Excel_BuiltIn_Print_Titles_22" localSheetId="36">#REF!</definedName>
    <definedName name="Excel_BuiltIn_Print_Titles_22">#REF!</definedName>
    <definedName name="Excel_BuiltIn_Print_Titles_24" localSheetId="31">#REF!</definedName>
    <definedName name="Excel_BuiltIn_Print_Titles_24" localSheetId="32">#REF!</definedName>
    <definedName name="Excel_BuiltIn_Print_Titles_24" localSheetId="33">#REF!</definedName>
    <definedName name="Excel_BuiltIn_Print_Titles_24" localSheetId="34">#REF!</definedName>
    <definedName name="Excel_BuiltIn_Print_Titles_24" localSheetId="36">#REF!</definedName>
    <definedName name="Excel_BuiltIn_Print_Titles_24">#REF!</definedName>
    <definedName name="Excel_BuiltIn_Print_Titles_7" localSheetId="31">#REF!</definedName>
    <definedName name="Excel_BuiltIn_Print_Titles_7" localSheetId="32">#REF!</definedName>
    <definedName name="Excel_BuiltIn_Print_Titles_7" localSheetId="33">#REF!</definedName>
    <definedName name="Excel_BuiltIn_Print_Titles_7" localSheetId="34">#REF!</definedName>
    <definedName name="Excel_BuiltIn_Print_Titles_7" localSheetId="36">#REF!</definedName>
    <definedName name="Excel_BuiltIn_Print_Titles_7">#REF!</definedName>
    <definedName name="felúj.márc" localSheetId="31">#REF!</definedName>
    <definedName name="felúj.márc" localSheetId="32">#REF!</definedName>
    <definedName name="felúj.márc" localSheetId="33">#REF!</definedName>
    <definedName name="felúj.márc" localSheetId="34">#REF!</definedName>
    <definedName name="felúj.márc" localSheetId="36">#REF!</definedName>
    <definedName name="felúj.márc">#REF!</definedName>
    <definedName name="Felúj0531" localSheetId="31">#REF!</definedName>
    <definedName name="Felúj0531" localSheetId="32">#REF!</definedName>
    <definedName name="Felúj0531" localSheetId="33">#REF!</definedName>
    <definedName name="Felúj0531" localSheetId="34">#REF!</definedName>
    <definedName name="Felúj0531" localSheetId="36">#REF!</definedName>
    <definedName name="Felúj0531">#REF!</definedName>
    <definedName name="Felújítás" localSheetId="31">#REF!</definedName>
    <definedName name="Felújítás" localSheetId="32">#REF!</definedName>
    <definedName name="Felújítás" localSheetId="33">#REF!</definedName>
    <definedName name="Felújítás" localSheetId="34">#REF!</definedName>
    <definedName name="Felújítás" localSheetId="36">#REF!</definedName>
    <definedName name="Felújítás">#REF!</definedName>
    <definedName name="felújításjuniusmód" localSheetId="31">#REF!</definedName>
    <definedName name="felújításjuniusmód" localSheetId="32">#REF!</definedName>
    <definedName name="felújításjuniusmód" localSheetId="33">#REF!</definedName>
    <definedName name="felújításjuniusmód" localSheetId="34">#REF!</definedName>
    <definedName name="felújításjuniusmód" localSheetId="36">#REF!</definedName>
    <definedName name="felújításjuniusmód">#REF!</definedName>
    <definedName name="felújításjuniusmód_1" localSheetId="31">#REF!</definedName>
    <definedName name="felújításjuniusmód_1" localSheetId="32">#REF!</definedName>
    <definedName name="felújításjuniusmód_1" localSheetId="33">#REF!</definedName>
    <definedName name="felújításjuniusmód_1" localSheetId="34">#REF!</definedName>
    <definedName name="felújításjuniusmód_1" localSheetId="36">#REF!</definedName>
    <definedName name="felújításjuniusmód_1">#REF!</definedName>
    <definedName name="felújításjuniusmód_14" localSheetId="31">#REF!</definedName>
    <definedName name="felújításjuniusmód_14" localSheetId="32">#REF!</definedName>
    <definedName name="felújításjuniusmód_14" localSheetId="33">#REF!</definedName>
    <definedName name="felújításjuniusmód_14" localSheetId="34">#REF!</definedName>
    <definedName name="felújításjuniusmód_14" localSheetId="36">#REF!</definedName>
    <definedName name="felújításjuniusmód_14">#REF!</definedName>
    <definedName name="felújításjuniusmód_17" localSheetId="31">#REF!</definedName>
    <definedName name="felújításjuniusmód_17" localSheetId="32">#REF!</definedName>
    <definedName name="felújításjuniusmód_17" localSheetId="33">#REF!</definedName>
    <definedName name="felújításjuniusmód_17" localSheetId="34">#REF!</definedName>
    <definedName name="felújításjuniusmód_17" localSheetId="36">#REF!</definedName>
    <definedName name="felújításjuniusmód_17">#REF!</definedName>
    <definedName name="felújításjuniusmód_18" localSheetId="31">#REF!</definedName>
    <definedName name="felújításjuniusmód_18" localSheetId="32">#REF!</definedName>
    <definedName name="felújításjuniusmód_18" localSheetId="33">#REF!</definedName>
    <definedName name="felújításjuniusmód_18" localSheetId="34">#REF!</definedName>
    <definedName name="felújításjuniusmód_18" localSheetId="36">#REF!</definedName>
    <definedName name="felújításjuniusmód_18">#REF!</definedName>
    <definedName name="felújításjuniusmód_19" localSheetId="31">#REF!</definedName>
    <definedName name="felújításjuniusmód_19" localSheetId="32">#REF!</definedName>
    <definedName name="felújításjuniusmód_19" localSheetId="33">#REF!</definedName>
    <definedName name="felújításjuniusmód_19" localSheetId="34">#REF!</definedName>
    <definedName name="felújításjuniusmód_19" localSheetId="36">#REF!</definedName>
    <definedName name="felújításjuniusmód_19">#REF!</definedName>
    <definedName name="felújításjuniusmód_2" localSheetId="31">#REF!</definedName>
    <definedName name="felújításjuniusmód_2" localSheetId="32">#REF!</definedName>
    <definedName name="felújításjuniusmód_2" localSheetId="33">#REF!</definedName>
    <definedName name="felújításjuniusmód_2" localSheetId="34">#REF!</definedName>
    <definedName name="felújításjuniusmód_2" localSheetId="36">#REF!</definedName>
    <definedName name="felújításjuniusmód_2">#REF!</definedName>
    <definedName name="felújításjuniusmód_20" localSheetId="31">#REF!</definedName>
    <definedName name="felújításjuniusmód_20" localSheetId="32">#REF!</definedName>
    <definedName name="felújításjuniusmód_20" localSheetId="33">#REF!</definedName>
    <definedName name="felújításjuniusmód_20" localSheetId="34">#REF!</definedName>
    <definedName name="felújításjuniusmód_20" localSheetId="36">#REF!</definedName>
    <definedName name="felújításjuniusmód_20">#REF!</definedName>
    <definedName name="felújításjuniusmód_22" localSheetId="31">#REF!</definedName>
    <definedName name="felújításjuniusmód_22" localSheetId="32">#REF!</definedName>
    <definedName name="felújításjuniusmód_22" localSheetId="33">#REF!</definedName>
    <definedName name="felújításjuniusmód_22" localSheetId="34">#REF!</definedName>
    <definedName name="felújításjuniusmód_22" localSheetId="36">#REF!</definedName>
    <definedName name="felújításjuniusmód_22">#REF!</definedName>
    <definedName name="felújításjuniusmód_23" localSheetId="31">#REF!</definedName>
    <definedName name="felújításjuniusmód_23" localSheetId="32">#REF!</definedName>
    <definedName name="felújításjuniusmód_23" localSheetId="33">#REF!</definedName>
    <definedName name="felújításjuniusmód_23" localSheetId="34">#REF!</definedName>
    <definedName name="felújításjuniusmód_23" localSheetId="36">#REF!</definedName>
    <definedName name="felújításjuniusmód_23">#REF!</definedName>
    <definedName name="felújításjuniusmód_24" localSheetId="31">#REF!</definedName>
    <definedName name="felújításjuniusmód_24" localSheetId="32">#REF!</definedName>
    <definedName name="felújításjuniusmód_24" localSheetId="33">#REF!</definedName>
    <definedName name="felújításjuniusmód_24" localSheetId="34">#REF!</definedName>
    <definedName name="felújításjuniusmód_24" localSheetId="36">#REF!</definedName>
    <definedName name="felújításjuniusmód_24">#REF!</definedName>
    <definedName name="felújításjuniusmód_3" localSheetId="31">#REF!</definedName>
    <definedName name="felújításjuniusmód_3" localSheetId="32">#REF!</definedName>
    <definedName name="felújításjuniusmód_3" localSheetId="33">#REF!</definedName>
    <definedName name="felújításjuniusmód_3" localSheetId="34">#REF!</definedName>
    <definedName name="felújításjuniusmód_3" localSheetId="36">#REF!</definedName>
    <definedName name="felújításjuniusmód_3">#REF!</definedName>
    <definedName name="felújításjuniusmód_6" localSheetId="31">#REF!</definedName>
    <definedName name="felújításjuniusmód_6" localSheetId="32">#REF!</definedName>
    <definedName name="felújításjuniusmód_6" localSheetId="33">#REF!</definedName>
    <definedName name="felújításjuniusmód_6" localSheetId="34">#REF!</definedName>
    <definedName name="felújításjuniusmód_6" localSheetId="36">#REF!</definedName>
    <definedName name="felújításjuniusmód_6">#REF!</definedName>
    <definedName name="felújításjuniusmód_7" localSheetId="31">#REF!</definedName>
    <definedName name="felújításjuniusmód_7" localSheetId="32">#REF!</definedName>
    <definedName name="felújításjuniusmód_7" localSheetId="33">#REF!</definedName>
    <definedName name="felújításjuniusmód_7" localSheetId="34">#REF!</definedName>
    <definedName name="felújításjuniusmód_7" localSheetId="36">#REF!</definedName>
    <definedName name="felújításjuniusmód_7">#REF!</definedName>
    <definedName name="felújításjuniusmód_9" localSheetId="31">#REF!</definedName>
    <definedName name="felújításjuniusmód_9" localSheetId="32">#REF!</definedName>
    <definedName name="felújításjuniusmód_9" localSheetId="33">#REF!</definedName>
    <definedName name="felújításjuniusmód_9" localSheetId="34">#REF!</definedName>
    <definedName name="felújításjuniusmód_9" localSheetId="36">#REF!</definedName>
    <definedName name="felújításjuniusmód_9">#REF!</definedName>
    <definedName name="gyj" localSheetId="31">#REF!</definedName>
    <definedName name="gyj" localSheetId="32">#REF!</definedName>
    <definedName name="gyj" localSheetId="33">#REF!</definedName>
    <definedName name="gyj" localSheetId="34">#REF!</definedName>
    <definedName name="gyj" localSheetId="36">#REF!</definedName>
    <definedName name="gyj">#REF!</definedName>
    <definedName name="gyj_1" localSheetId="31">#REF!</definedName>
    <definedName name="gyj_1" localSheetId="32">#REF!</definedName>
    <definedName name="gyj_1" localSheetId="33">#REF!</definedName>
    <definedName name="gyj_1" localSheetId="34">#REF!</definedName>
    <definedName name="gyj_1" localSheetId="36">#REF!</definedName>
    <definedName name="gyj_1">#REF!</definedName>
    <definedName name="gyj_14" localSheetId="31">#REF!</definedName>
    <definedName name="gyj_14" localSheetId="32">#REF!</definedName>
    <definedName name="gyj_14" localSheetId="33">#REF!</definedName>
    <definedName name="gyj_14" localSheetId="34">#REF!</definedName>
    <definedName name="gyj_14" localSheetId="36">#REF!</definedName>
    <definedName name="gyj_14">#REF!</definedName>
    <definedName name="gyj_18" localSheetId="31">#REF!</definedName>
    <definedName name="gyj_18" localSheetId="32">#REF!</definedName>
    <definedName name="gyj_18" localSheetId="33">#REF!</definedName>
    <definedName name="gyj_18" localSheetId="34">#REF!</definedName>
    <definedName name="gyj_18" localSheetId="36">#REF!</definedName>
    <definedName name="gyj_18">#REF!</definedName>
    <definedName name="gyj_19" localSheetId="31">#REF!</definedName>
    <definedName name="gyj_19" localSheetId="32">#REF!</definedName>
    <definedName name="gyj_19" localSheetId="33">#REF!</definedName>
    <definedName name="gyj_19" localSheetId="34">#REF!</definedName>
    <definedName name="gyj_19" localSheetId="36">#REF!</definedName>
    <definedName name="gyj_19">#REF!</definedName>
    <definedName name="gyj_2" localSheetId="31">#REF!</definedName>
    <definedName name="gyj_2" localSheetId="32">#REF!</definedName>
    <definedName name="gyj_2" localSheetId="33">#REF!</definedName>
    <definedName name="gyj_2" localSheetId="34">#REF!</definedName>
    <definedName name="gyj_2" localSheetId="36">#REF!</definedName>
    <definedName name="gyj_2">#REF!</definedName>
    <definedName name="gyj_20" localSheetId="31">#REF!</definedName>
    <definedName name="gyj_20" localSheetId="32">#REF!</definedName>
    <definedName name="gyj_20" localSheetId="33">#REF!</definedName>
    <definedName name="gyj_20" localSheetId="34">#REF!</definedName>
    <definedName name="gyj_20" localSheetId="36">#REF!</definedName>
    <definedName name="gyj_20">#REF!</definedName>
    <definedName name="gyj_22" localSheetId="31">#REF!</definedName>
    <definedName name="gyj_22" localSheetId="32">#REF!</definedName>
    <definedName name="gyj_22" localSheetId="33">#REF!</definedName>
    <definedName name="gyj_22" localSheetId="34">#REF!</definedName>
    <definedName name="gyj_22" localSheetId="36">#REF!</definedName>
    <definedName name="gyj_22">#REF!</definedName>
    <definedName name="gyj_23" localSheetId="31">#REF!</definedName>
    <definedName name="gyj_23" localSheetId="32">#REF!</definedName>
    <definedName name="gyj_23" localSheetId="33">#REF!</definedName>
    <definedName name="gyj_23" localSheetId="34">#REF!</definedName>
    <definedName name="gyj_23" localSheetId="36">#REF!</definedName>
    <definedName name="gyj_23">#REF!</definedName>
    <definedName name="gyj_27" localSheetId="31">#REF!</definedName>
    <definedName name="gyj_27" localSheetId="32">#REF!</definedName>
    <definedName name="gyj_27" localSheetId="33">#REF!</definedName>
    <definedName name="gyj_27" localSheetId="34">#REF!</definedName>
    <definedName name="gyj_27" localSheetId="36">#REF!</definedName>
    <definedName name="gyj_27">#REF!</definedName>
    <definedName name="gyj_3" localSheetId="31">#REF!</definedName>
    <definedName name="gyj_3" localSheetId="32">#REF!</definedName>
    <definedName name="gyj_3" localSheetId="33">#REF!</definedName>
    <definedName name="gyj_3" localSheetId="34">#REF!</definedName>
    <definedName name="gyj_3" localSheetId="36">#REF!</definedName>
    <definedName name="gyj_3">#REF!</definedName>
    <definedName name="gyj_4" localSheetId="31">#REF!</definedName>
    <definedName name="gyj_4" localSheetId="32">#REF!</definedName>
    <definedName name="gyj_4" localSheetId="33">#REF!</definedName>
    <definedName name="gyj_4" localSheetId="34">#REF!</definedName>
    <definedName name="gyj_4" localSheetId="36">#REF!</definedName>
    <definedName name="gyj_4">#REF!</definedName>
    <definedName name="gyj_6" localSheetId="31">#REF!</definedName>
    <definedName name="gyj_6" localSheetId="32">#REF!</definedName>
    <definedName name="gyj_6" localSheetId="33">#REF!</definedName>
    <definedName name="gyj_6" localSheetId="34">#REF!</definedName>
    <definedName name="gyj_6" localSheetId="36">#REF!</definedName>
    <definedName name="gyj_6">#REF!</definedName>
    <definedName name="gyj_7" localSheetId="31">#REF!</definedName>
    <definedName name="gyj_7" localSheetId="32">#REF!</definedName>
    <definedName name="gyj_7" localSheetId="33">#REF!</definedName>
    <definedName name="gyj_7" localSheetId="34">#REF!</definedName>
    <definedName name="gyj_7" localSheetId="36">#REF!</definedName>
    <definedName name="gyj_7">#REF!</definedName>
    <definedName name="gyj_8" localSheetId="31">#REF!</definedName>
    <definedName name="gyj_8" localSheetId="32">#REF!</definedName>
    <definedName name="gyj_8" localSheetId="33">#REF!</definedName>
    <definedName name="gyj_8" localSheetId="34">#REF!</definedName>
    <definedName name="gyj_8" localSheetId="36">#REF!</definedName>
    <definedName name="gyj_8">#REF!</definedName>
    <definedName name="gyj_9" localSheetId="31">#REF!</definedName>
    <definedName name="gyj_9" localSheetId="32">#REF!</definedName>
    <definedName name="gyj_9" localSheetId="33">#REF!</definedName>
    <definedName name="gyj_9" localSheetId="34">#REF!</definedName>
    <definedName name="gyj_9" localSheetId="36">#REF!</definedName>
    <definedName name="gyj_9">#REF!</definedName>
    <definedName name="gyj_k" localSheetId="37">[1]Gyermekjóléti!$C$27:$C$86</definedName>
    <definedName name="gyj_k" localSheetId="36">[1]Gyermekjóléti!$C$27:$C$86</definedName>
    <definedName name="gyj_k">[2]Gyermekjóléti!$C$27:$C$86</definedName>
    <definedName name="gyj_k_" localSheetId="31">#REF!</definedName>
    <definedName name="gyj_k_" localSheetId="32">#REF!</definedName>
    <definedName name="gyj_k_" localSheetId="33">#REF!</definedName>
    <definedName name="gyj_k_" localSheetId="34">#REF!</definedName>
    <definedName name="gyj_k_" localSheetId="36">#REF!</definedName>
    <definedName name="gyj_k_">#REF!</definedName>
    <definedName name="gyj_k__1" localSheetId="31">#REF!</definedName>
    <definedName name="gyj_k__1" localSheetId="32">#REF!</definedName>
    <definedName name="gyj_k__1" localSheetId="33">#REF!</definedName>
    <definedName name="gyj_k__1" localSheetId="34">#REF!</definedName>
    <definedName name="gyj_k__1" localSheetId="36">#REF!</definedName>
    <definedName name="gyj_k__1">#REF!</definedName>
    <definedName name="gyj_k__14" localSheetId="31">#REF!</definedName>
    <definedName name="gyj_k__14" localSheetId="32">#REF!</definedName>
    <definedName name="gyj_k__14" localSheetId="33">#REF!</definedName>
    <definedName name="gyj_k__14" localSheetId="34">#REF!</definedName>
    <definedName name="gyj_k__14" localSheetId="36">#REF!</definedName>
    <definedName name="gyj_k__14">#REF!</definedName>
    <definedName name="gyj_k__18" localSheetId="31">#REF!</definedName>
    <definedName name="gyj_k__18" localSheetId="32">#REF!</definedName>
    <definedName name="gyj_k__18" localSheetId="33">#REF!</definedName>
    <definedName name="gyj_k__18" localSheetId="34">#REF!</definedName>
    <definedName name="gyj_k__18" localSheetId="36">#REF!</definedName>
    <definedName name="gyj_k__18">#REF!</definedName>
    <definedName name="gyj_k__19" localSheetId="31">#REF!</definedName>
    <definedName name="gyj_k__19" localSheetId="32">#REF!</definedName>
    <definedName name="gyj_k__19" localSheetId="33">#REF!</definedName>
    <definedName name="gyj_k__19" localSheetId="34">#REF!</definedName>
    <definedName name="gyj_k__19" localSheetId="36">#REF!</definedName>
    <definedName name="gyj_k__19">#REF!</definedName>
    <definedName name="gyj_k__2" localSheetId="31">#REF!</definedName>
    <definedName name="gyj_k__2" localSheetId="32">#REF!</definedName>
    <definedName name="gyj_k__2" localSheetId="33">#REF!</definedName>
    <definedName name="gyj_k__2" localSheetId="34">#REF!</definedName>
    <definedName name="gyj_k__2" localSheetId="36">#REF!</definedName>
    <definedName name="gyj_k__2">#REF!</definedName>
    <definedName name="gyj_k__20" localSheetId="31">#REF!</definedName>
    <definedName name="gyj_k__20" localSheetId="32">#REF!</definedName>
    <definedName name="gyj_k__20" localSheetId="33">#REF!</definedName>
    <definedName name="gyj_k__20" localSheetId="34">#REF!</definedName>
    <definedName name="gyj_k__20" localSheetId="36">#REF!</definedName>
    <definedName name="gyj_k__20">#REF!</definedName>
    <definedName name="gyj_k__22" localSheetId="31">#REF!</definedName>
    <definedName name="gyj_k__22" localSheetId="32">#REF!</definedName>
    <definedName name="gyj_k__22" localSheetId="33">#REF!</definedName>
    <definedName name="gyj_k__22" localSheetId="34">#REF!</definedName>
    <definedName name="gyj_k__22" localSheetId="36">#REF!</definedName>
    <definedName name="gyj_k__22">#REF!</definedName>
    <definedName name="gyj_k__23" localSheetId="31">#REF!</definedName>
    <definedName name="gyj_k__23" localSheetId="32">#REF!</definedName>
    <definedName name="gyj_k__23" localSheetId="33">#REF!</definedName>
    <definedName name="gyj_k__23" localSheetId="34">#REF!</definedName>
    <definedName name="gyj_k__23" localSheetId="36">#REF!</definedName>
    <definedName name="gyj_k__23">#REF!</definedName>
    <definedName name="gyj_k__27" localSheetId="31">#REF!</definedName>
    <definedName name="gyj_k__27" localSheetId="32">#REF!</definedName>
    <definedName name="gyj_k__27" localSheetId="33">#REF!</definedName>
    <definedName name="gyj_k__27" localSheetId="34">#REF!</definedName>
    <definedName name="gyj_k__27" localSheetId="36">#REF!</definedName>
    <definedName name="gyj_k__27">#REF!</definedName>
    <definedName name="gyj_k__3" localSheetId="31">#REF!</definedName>
    <definedName name="gyj_k__3" localSheetId="32">#REF!</definedName>
    <definedName name="gyj_k__3" localSheetId="33">#REF!</definedName>
    <definedName name="gyj_k__3" localSheetId="34">#REF!</definedName>
    <definedName name="gyj_k__3" localSheetId="36">#REF!</definedName>
    <definedName name="gyj_k__3">#REF!</definedName>
    <definedName name="gyj_k__4" localSheetId="31">#REF!</definedName>
    <definedName name="gyj_k__4" localSheetId="32">#REF!</definedName>
    <definedName name="gyj_k__4" localSheetId="33">#REF!</definedName>
    <definedName name="gyj_k__4" localSheetId="34">#REF!</definedName>
    <definedName name="gyj_k__4" localSheetId="36">#REF!</definedName>
    <definedName name="gyj_k__4">#REF!</definedName>
    <definedName name="gyj_k__6" localSheetId="31">#REF!</definedName>
    <definedName name="gyj_k__6" localSheetId="32">#REF!</definedName>
    <definedName name="gyj_k__6" localSheetId="33">#REF!</definedName>
    <definedName name="gyj_k__6" localSheetId="34">#REF!</definedName>
    <definedName name="gyj_k__6" localSheetId="36">#REF!</definedName>
    <definedName name="gyj_k__6">#REF!</definedName>
    <definedName name="gyj_k__7" localSheetId="31">#REF!</definedName>
    <definedName name="gyj_k__7" localSheetId="32">#REF!</definedName>
    <definedName name="gyj_k__7" localSheetId="33">#REF!</definedName>
    <definedName name="gyj_k__7" localSheetId="34">#REF!</definedName>
    <definedName name="gyj_k__7" localSheetId="36">#REF!</definedName>
    <definedName name="gyj_k__7">#REF!</definedName>
    <definedName name="gyj_k__8" localSheetId="31">#REF!</definedName>
    <definedName name="gyj_k__8" localSheetId="32">#REF!</definedName>
    <definedName name="gyj_k__8" localSheetId="33">#REF!</definedName>
    <definedName name="gyj_k__8" localSheetId="34">#REF!</definedName>
    <definedName name="gyj_k__8" localSheetId="36">#REF!</definedName>
    <definedName name="gyj_k__8">#REF!</definedName>
    <definedName name="gyj_k__9" localSheetId="31">#REF!</definedName>
    <definedName name="gyj_k__9" localSheetId="32">#REF!</definedName>
    <definedName name="gyj_k__9" localSheetId="33">#REF!</definedName>
    <definedName name="gyj_k__9" localSheetId="34">#REF!</definedName>
    <definedName name="gyj_k__9" localSheetId="36">#REF!</definedName>
    <definedName name="gyj_k__9">#REF!</definedName>
    <definedName name="hitakt2008" localSheetId="31">#REF!</definedName>
    <definedName name="hitakt2008" localSheetId="32">#REF!</definedName>
    <definedName name="hitakt2008" localSheetId="33">#REF!</definedName>
    <definedName name="hitakt2008" localSheetId="34">#REF!</definedName>
    <definedName name="hitakt2008" localSheetId="36">#REF!</definedName>
    <definedName name="hitakt2008">#REF!</definedName>
    <definedName name="HJK" localSheetId="31">#REF!</definedName>
    <definedName name="HJK" localSheetId="32">#REF!</definedName>
    <definedName name="HJK" localSheetId="33">#REF!</definedName>
    <definedName name="HJK" localSheetId="34">#REF!</definedName>
    <definedName name="HJK" localSheetId="36">#REF!</definedName>
    <definedName name="HJK">#REF!</definedName>
    <definedName name="ifj_cél" localSheetId="31">#REF!</definedName>
    <definedName name="ifj_cél" localSheetId="32">#REF!</definedName>
    <definedName name="ifj_cél" localSheetId="33">#REF!</definedName>
    <definedName name="ifj_cél" localSheetId="34">#REF!</definedName>
    <definedName name="ifj_cél" localSheetId="36">#REF!</definedName>
    <definedName name="ifj_cél">#REF!</definedName>
    <definedName name="ifjcél" localSheetId="31">#REF!</definedName>
    <definedName name="ifjcél" localSheetId="32">#REF!</definedName>
    <definedName name="ifjcél" localSheetId="33">#REF!</definedName>
    <definedName name="ifjcél" localSheetId="34">#REF!</definedName>
    <definedName name="ifjcél" localSheetId="36">#REF!</definedName>
    <definedName name="ifjcél">#REF!</definedName>
    <definedName name="Kedvezm." localSheetId="31">#REF!</definedName>
    <definedName name="Kedvezm." localSheetId="32">#REF!</definedName>
    <definedName name="Kedvezm." localSheetId="33">#REF!</definedName>
    <definedName name="Kedvezm." localSheetId="34">#REF!</definedName>
    <definedName name="Kedvezm." localSheetId="36">#REF!</definedName>
    <definedName name="Kedvezm.">#REF!</definedName>
    <definedName name="Kedvezm._1" localSheetId="31">#REF!</definedName>
    <definedName name="Kedvezm._1" localSheetId="32">#REF!</definedName>
    <definedName name="Kedvezm._1" localSheetId="33">#REF!</definedName>
    <definedName name="Kedvezm._1" localSheetId="34">#REF!</definedName>
    <definedName name="Kedvezm._1" localSheetId="36">#REF!</definedName>
    <definedName name="Kedvezm._1">#REF!</definedName>
    <definedName name="Kedvezm._14" localSheetId="31">#REF!</definedName>
    <definedName name="Kedvezm._14" localSheetId="32">#REF!</definedName>
    <definedName name="Kedvezm._14" localSheetId="33">#REF!</definedName>
    <definedName name="Kedvezm._14" localSheetId="34">#REF!</definedName>
    <definedName name="Kedvezm._14" localSheetId="36">#REF!</definedName>
    <definedName name="Kedvezm._14">#REF!</definedName>
    <definedName name="Kedvezm._17" localSheetId="31">#REF!</definedName>
    <definedName name="Kedvezm._17" localSheetId="32">#REF!</definedName>
    <definedName name="Kedvezm._17" localSheetId="33">#REF!</definedName>
    <definedName name="Kedvezm._17" localSheetId="34">#REF!</definedName>
    <definedName name="Kedvezm._17" localSheetId="36">#REF!</definedName>
    <definedName name="Kedvezm._17">#REF!</definedName>
    <definedName name="Kedvezm._19" localSheetId="31">#REF!</definedName>
    <definedName name="Kedvezm._19" localSheetId="32">#REF!</definedName>
    <definedName name="Kedvezm._19" localSheetId="33">#REF!</definedName>
    <definedName name="Kedvezm._19" localSheetId="34">#REF!</definedName>
    <definedName name="Kedvezm._19" localSheetId="36">#REF!</definedName>
    <definedName name="Kedvezm._19">#REF!</definedName>
    <definedName name="Kedvezm._2" localSheetId="31">#REF!</definedName>
    <definedName name="Kedvezm._2" localSheetId="32">#REF!</definedName>
    <definedName name="Kedvezm._2" localSheetId="33">#REF!</definedName>
    <definedName name="Kedvezm._2" localSheetId="34">#REF!</definedName>
    <definedName name="Kedvezm._2" localSheetId="36">#REF!</definedName>
    <definedName name="Kedvezm._2">#REF!</definedName>
    <definedName name="Kedvezm._20" localSheetId="31">#REF!</definedName>
    <definedName name="Kedvezm._20" localSheetId="32">#REF!</definedName>
    <definedName name="Kedvezm._20" localSheetId="33">#REF!</definedName>
    <definedName name="Kedvezm._20" localSheetId="34">#REF!</definedName>
    <definedName name="Kedvezm._20" localSheetId="36">#REF!</definedName>
    <definedName name="Kedvezm._20">#REF!</definedName>
    <definedName name="Kedvezm._23" localSheetId="31">#REF!</definedName>
    <definedName name="Kedvezm._23" localSheetId="32">#REF!</definedName>
    <definedName name="Kedvezm._23" localSheetId="33">#REF!</definedName>
    <definedName name="Kedvezm._23" localSheetId="34">#REF!</definedName>
    <definedName name="Kedvezm._23" localSheetId="36">#REF!</definedName>
    <definedName name="Kedvezm._23">#REF!</definedName>
    <definedName name="Kedvezm._24" localSheetId="31">#REF!</definedName>
    <definedName name="Kedvezm._24" localSheetId="32">#REF!</definedName>
    <definedName name="Kedvezm._24" localSheetId="33">#REF!</definedName>
    <definedName name="Kedvezm._24" localSheetId="34">#REF!</definedName>
    <definedName name="Kedvezm._24" localSheetId="36">#REF!</definedName>
    <definedName name="Kedvezm._24">#REF!</definedName>
    <definedName name="Kedvezm._3" localSheetId="31">#REF!</definedName>
    <definedName name="Kedvezm._3" localSheetId="32">#REF!</definedName>
    <definedName name="Kedvezm._3" localSheetId="33">#REF!</definedName>
    <definedName name="Kedvezm._3" localSheetId="34">#REF!</definedName>
    <definedName name="Kedvezm._3" localSheetId="36">#REF!</definedName>
    <definedName name="Kedvezm._3">#REF!</definedName>
    <definedName name="Kedvezm._7" localSheetId="31">#REF!</definedName>
    <definedName name="Kedvezm._7" localSheetId="32">#REF!</definedName>
    <definedName name="Kedvezm._7" localSheetId="33">#REF!</definedName>
    <definedName name="Kedvezm._7" localSheetId="34">#REF!</definedName>
    <definedName name="Kedvezm._7" localSheetId="36">#REF!</definedName>
    <definedName name="Kedvezm._7">#REF!</definedName>
    <definedName name="Kedvezm._9" localSheetId="31">#REF!</definedName>
    <definedName name="Kedvezm._9" localSheetId="32">#REF!</definedName>
    <definedName name="Kedvezm._9" localSheetId="33">#REF!</definedName>
    <definedName name="Kedvezm._9" localSheetId="34">#REF!</definedName>
    <definedName name="Kedvezm._9" localSheetId="36">#REF!</definedName>
    <definedName name="Kedvezm._9">#REF!</definedName>
    <definedName name="kil" localSheetId="31">#REF!</definedName>
    <definedName name="kil" localSheetId="32">#REF!</definedName>
    <definedName name="kil" localSheetId="33">#REF!</definedName>
    <definedName name="kil" localSheetId="34">#REF!</definedName>
    <definedName name="kil" localSheetId="36">#REF!</definedName>
    <definedName name="kil">#REF!</definedName>
    <definedName name="kjz" localSheetId="31">#REF!</definedName>
    <definedName name="kjz" localSheetId="32">#REF!</definedName>
    <definedName name="kjz" localSheetId="33">#REF!</definedName>
    <definedName name="kjz" localSheetId="34">#REF!</definedName>
    <definedName name="kjz" localSheetId="36">#REF!</definedName>
    <definedName name="kjz">#REF!</definedName>
    <definedName name="kjz_1" localSheetId="31">#REF!</definedName>
    <definedName name="kjz_1" localSheetId="32">#REF!</definedName>
    <definedName name="kjz_1" localSheetId="33">#REF!</definedName>
    <definedName name="kjz_1" localSheetId="34">#REF!</definedName>
    <definedName name="kjz_1" localSheetId="36">#REF!</definedName>
    <definedName name="kjz_1">#REF!</definedName>
    <definedName name="kjz_14" localSheetId="31">#REF!</definedName>
    <definedName name="kjz_14" localSheetId="32">#REF!</definedName>
    <definedName name="kjz_14" localSheetId="33">#REF!</definedName>
    <definedName name="kjz_14" localSheetId="34">#REF!</definedName>
    <definedName name="kjz_14" localSheetId="36">#REF!</definedName>
    <definedName name="kjz_14">#REF!</definedName>
    <definedName name="kjz_18" localSheetId="31">#REF!</definedName>
    <definedName name="kjz_18" localSheetId="32">#REF!</definedName>
    <definedName name="kjz_18" localSheetId="33">#REF!</definedName>
    <definedName name="kjz_18" localSheetId="34">#REF!</definedName>
    <definedName name="kjz_18" localSheetId="36">#REF!</definedName>
    <definedName name="kjz_18">#REF!</definedName>
    <definedName name="kjz_19" localSheetId="31">#REF!</definedName>
    <definedName name="kjz_19" localSheetId="32">#REF!</definedName>
    <definedName name="kjz_19" localSheetId="33">#REF!</definedName>
    <definedName name="kjz_19" localSheetId="34">#REF!</definedName>
    <definedName name="kjz_19" localSheetId="36">#REF!</definedName>
    <definedName name="kjz_19">#REF!</definedName>
    <definedName name="kjz_2" localSheetId="31">#REF!</definedName>
    <definedName name="kjz_2" localSheetId="32">#REF!</definedName>
    <definedName name="kjz_2" localSheetId="33">#REF!</definedName>
    <definedName name="kjz_2" localSheetId="34">#REF!</definedName>
    <definedName name="kjz_2" localSheetId="36">#REF!</definedName>
    <definedName name="kjz_2">#REF!</definedName>
    <definedName name="kjz_20" localSheetId="31">#REF!</definedName>
    <definedName name="kjz_20" localSheetId="32">#REF!</definedName>
    <definedName name="kjz_20" localSheetId="33">#REF!</definedName>
    <definedName name="kjz_20" localSheetId="34">#REF!</definedName>
    <definedName name="kjz_20" localSheetId="36">#REF!</definedName>
    <definedName name="kjz_20">#REF!</definedName>
    <definedName name="kjz_22" localSheetId="31">#REF!</definedName>
    <definedName name="kjz_22" localSheetId="32">#REF!</definedName>
    <definedName name="kjz_22" localSheetId="33">#REF!</definedName>
    <definedName name="kjz_22" localSheetId="34">#REF!</definedName>
    <definedName name="kjz_22" localSheetId="36">#REF!</definedName>
    <definedName name="kjz_22">#REF!</definedName>
    <definedName name="kjz_23" localSheetId="31">#REF!</definedName>
    <definedName name="kjz_23" localSheetId="32">#REF!</definedName>
    <definedName name="kjz_23" localSheetId="33">#REF!</definedName>
    <definedName name="kjz_23" localSheetId="34">#REF!</definedName>
    <definedName name="kjz_23" localSheetId="36">#REF!</definedName>
    <definedName name="kjz_23">#REF!</definedName>
    <definedName name="kjz_27" localSheetId="31">#REF!</definedName>
    <definedName name="kjz_27" localSheetId="32">#REF!</definedName>
    <definedName name="kjz_27" localSheetId="33">#REF!</definedName>
    <definedName name="kjz_27" localSheetId="34">#REF!</definedName>
    <definedName name="kjz_27" localSheetId="36">#REF!</definedName>
    <definedName name="kjz_27">#REF!</definedName>
    <definedName name="kjz_3" localSheetId="31">#REF!</definedName>
    <definedName name="kjz_3" localSheetId="32">#REF!</definedName>
    <definedName name="kjz_3" localSheetId="33">#REF!</definedName>
    <definedName name="kjz_3" localSheetId="34">#REF!</definedName>
    <definedName name="kjz_3" localSheetId="36">#REF!</definedName>
    <definedName name="kjz_3">#REF!</definedName>
    <definedName name="kjz_4" localSheetId="31">#REF!</definedName>
    <definedName name="kjz_4" localSheetId="32">#REF!</definedName>
    <definedName name="kjz_4" localSheetId="33">#REF!</definedName>
    <definedName name="kjz_4" localSheetId="34">#REF!</definedName>
    <definedName name="kjz_4" localSheetId="36">#REF!</definedName>
    <definedName name="kjz_4">#REF!</definedName>
    <definedName name="kjz_6" localSheetId="31">#REF!</definedName>
    <definedName name="kjz_6" localSheetId="32">#REF!</definedName>
    <definedName name="kjz_6" localSheetId="33">#REF!</definedName>
    <definedName name="kjz_6" localSheetId="34">#REF!</definedName>
    <definedName name="kjz_6" localSheetId="36">#REF!</definedName>
    <definedName name="kjz_6">#REF!</definedName>
    <definedName name="kjz_7" localSheetId="31">#REF!</definedName>
    <definedName name="kjz_7" localSheetId="32">#REF!</definedName>
    <definedName name="kjz_7" localSheetId="33">#REF!</definedName>
    <definedName name="kjz_7" localSheetId="34">#REF!</definedName>
    <definedName name="kjz_7" localSheetId="36">#REF!</definedName>
    <definedName name="kjz_7">#REF!</definedName>
    <definedName name="kjz_8" localSheetId="31">#REF!</definedName>
    <definedName name="kjz_8" localSheetId="32">#REF!</definedName>
    <definedName name="kjz_8" localSheetId="33">#REF!</definedName>
    <definedName name="kjz_8" localSheetId="34">#REF!</definedName>
    <definedName name="kjz_8" localSheetId="36">#REF!</definedName>
    <definedName name="kjz_8">#REF!</definedName>
    <definedName name="kjz_9" localSheetId="31">#REF!</definedName>
    <definedName name="kjz_9" localSheetId="32">#REF!</definedName>
    <definedName name="kjz_9" localSheetId="33">#REF!</definedName>
    <definedName name="kjz_9" localSheetId="34">#REF!</definedName>
    <definedName name="kjz_9" localSheetId="36">#REF!</definedName>
    <definedName name="kjz_9">#REF!</definedName>
    <definedName name="kjz_k" localSheetId="37">[1]körjegyzőség!$C$9:$C$28</definedName>
    <definedName name="kjz_k" localSheetId="36">[1]körjegyzőség!$C$9:$C$28</definedName>
    <definedName name="kjz_k">[2]körjegyzőség!$C$9:$C$28</definedName>
    <definedName name="kjz_k_" localSheetId="31">#REF!</definedName>
    <definedName name="kjz_k_" localSheetId="32">#REF!</definedName>
    <definedName name="kjz_k_" localSheetId="33">#REF!</definedName>
    <definedName name="kjz_k_" localSheetId="34">#REF!</definedName>
    <definedName name="kjz_k_" localSheetId="36">#REF!</definedName>
    <definedName name="kjz_k_">#REF!</definedName>
    <definedName name="kjz_k__1" localSheetId="31">#REF!</definedName>
    <definedName name="kjz_k__1" localSheetId="32">#REF!</definedName>
    <definedName name="kjz_k__1" localSheetId="33">#REF!</definedName>
    <definedName name="kjz_k__1" localSheetId="34">#REF!</definedName>
    <definedName name="kjz_k__1" localSheetId="36">#REF!</definedName>
    <definedName name="kjz_k__1">#REF!</definedName>
    <definedName name="kjz_k__14" localSheetId="31">#REF!</definedName>
    <definedName name="kjz_k__14" localSheetId="32">#REF!</definedName>
    <definedName name="kjz_k__14" localSheetId="33">#REF!</definedName>
    <definedName name="kjz_k__14" localSheetId="34">#REF!</definedName>
    <definedName name="kjz_k__14" localSheetId="36">#REF!</definedName>
    <definedName name="kjz_k__14">#REF!</definedName>
    <definedName name="kjz_k__18" localSheetId="31">#REF!</definedName>
    <definedName name="kjz_k__18" localSheetId="32">#REF!</definedName>
    <definedName name="kjz_k__18" localSheetId="33">#REF!</definedName>
    <definedName name="kjz_k__18" localSheetId="34">#REF!</definedName>
    <definedName name="kjz_k__18" localSheetId="36">#REF!</definedName>
    <definedName name="kjz_k__18">#REF!</definedName>
    <definedName name="kjz_k__19" localSheetId="31">#REF!</definedName>
    <definedName name="kjz_k__19" localSheetId="32">#REF!</definedName>
    <definedName name="kjz_k__19" localSheetId="33">#REF!</definedName>
    <definedName name="kjz_k__19" localSheetId="34">#REF!</definedName>
    <definedName name="kjz_k__19" localSheetId="36">#REF!</definedName>
    <definedName name="kjz_k__19">#REF!</definedName>
    <definedName name="kjz_k__2" localSheetId="31">#REF!</definedName>
    <definedName name="kjz_k__2" localSheetId="32">#REF!</definedName>
    <definedName name="kjz_k__2" localSheetId="33">#REF!</definedName>
    <definedName name="kjz_k__2" localSheetId="34">#REF!</definedName>
    <definedName name="kjz_k__2" localSheetId="36">#REF!</definedName>
    <definedName name="kjz_k__2">#REF!</definedName>
    <definedName name="kjz_k__20" localSheetId="31">#REF!</definedName>
    <definedName name="kjz_k__20" localSheetId="32">#REF!</definedName>
    <definedName name="kjz_k__20" localSheetId="33">#REF!</definedName>
    <definedName name="kjz_k__20" localSheetId="34">#REF!</definedName>
    <definedName name="kjz_k__20" localSheetId="36">#REF!</definedName>
    <definedName name="kjz_k__20">#REF!</definedName>
    <definedName name="kjz_k__22" localSheetId="31">#REF!</definedName>
    <definedName name="kjz_k__22" localSheetId="32">#REF!</definedName>
    <definedName name="kjz_k__22" localSheetId="33">#REF!</definedName>
    <definedName name="kjz_k__22" localSheetId="34">#REF!</definedName>
    <definedName name="kjz_k__22" localSheetId="36">#REF!</definedName>
    <definedName name="kjz_k__22">#REF!</definedName>
    <definedName name="kjz_k__23" localSheetId="31">#REF!</definedName>
    <definedName name="kjz_k__23" localSheetId="32">#REF!</definedName>
    <definedName name="kjz_k__23" localSheetId="33">#REF!</definedName>
    <definedName name="kjz_k__23" localSheetId="34">#REF!</definedName>
    <definedName name="kjz_k__23" localSheetId="36">#REF!</definedName>
    <definedName name="kjz_k__23">#REF!</definedName>
    <definedName name="kjz_k__27" localSheetId="31">#REF!</definedName>
    <definedName name="kjz_k__27" localSheetId="32">#REF!</definedName>
    <definedName name="kjz_k__27" localSheetId="33">#REF!</definedName>
    <definedName name="kjz_k__27" localSheetId="34">#REF!</definedName>
    <definedName name="kjz_k__27" localSheetId="36">#REF!</definedName>
    <definedName name="kjz_k__27">#REF!</definedName>
    <definedName name="kjz_k__3" localSheetId="31">#REF!</definedName>
    <definedName name="kjz_k__3" localSheetId="32">#REF!</definedName>
    <definedName name="kjz_k__3" localSheetId="33">#REF!</definedName>
    <definedName name="kjz_k__3" localSheetId="34">#REF!</definedName>
    <definedName name="kjz_k__3" localSheetId="36">#REF!</definedName>
    <definedName name="kjz_k__3">#REF!</definedName>
    <definedName name="kjz_k__4" localSheetId="31">#REF!</definedName>
    <definedName name="kjz_k__4" localSheetId="32">#REF!</definedName>
    <definedName name="kjz_k__4" localSheetId="33">#REF!</definedName>
    <definedName name="kjz_k__4" localSheetId="34">#REF!</definedName>
    <definedName name="kjz_k__4" localSheetId="36">#REF!</definedName>
    <definedName name="kjz_k__4">#REF!</definedName>
    <definedName name="kjz_k__6" localSheetId="31">#REF!</definedName>
    <definedName name="kjz_k__6" localSheetId="32">#REF!</definedName>
    <definedName name="kjz_k__6" localSheetId="33">#REF!</definedName>
    <definedName name="kjz_k__6" localSheetId="34">#REF!</definedName>
    <definedName name="kjz_k__6" localSheetId="36">#REF!</definedName>
    <definedName name="kjz_k__6">#REF!</definedName>
    <definedName name="kjz_k__7" localSheetId="31">#REF!</definedName>
    <definedName name="kjz_k__7" localSheetId="32">#REF!</definedName>
    <definedName name="kjz_k__7" localSheetId="33">#REF!</definedName>
    <definedName name="kjz_k__7" localSheetId="34">#REF!</definedName>
    <definedName name="kjz_k__7" localSheetId="36">#REF!</definedName>
    <definedName name="kjz_k__7">#REF!</definedName>
    <definedName name="kjz_k__8" localSheetId="31">#REF!</definedName>
    <definedName name="kjz_k__8" localSheetId="32">#REF!</definedName>
    <definedName name="kjz_k__8" localSheetId="33">#REF!</definedName>
    <definedName name="kjz_k__8" localSheetId="34">#REF!</definedName>
    <definedName name="kjz_k__8" localSheetId="36">#REF!</definedName>
    <definedName name="kjz_k__8">#REF!</definedName>
    <definedName name="kjz_k__9" localSheetId="31">#REF!</definedName>
    <definedName name="kjz_k__9" localSheetId="32">#REF!</definedName>
    <definedName name="kjz_k__9" localSheetId="33">#REF!</definedName>
    <definedName name="kjz_k__9" localSheetId="34">#REF!</definedName>
    <definedName name="kjz_k__9" localSheetId="36">#REF!</definedName>
    <definedName name="kjz_k__9">#REF!</definedName>
    <definedName name="lok" localSheetId="31">#REF!</definedName>
    <definedName name="lok" localSheetId="32">#REF!</definedName>
    <definedName name="lok" localSheetId="33">#REF!</definedName>
    <definedName name="lok" localSheetId="34">#REF!</definedName>
    <definedName name="lok" localSheetId="36">#REF!</definedName>
    <definedName name="lok">#REF!</definedName>
    <definedName name="mell" localSheetId="31">#REF!</definedName>
    <definedName name="mell" localSheetId="32">#REF!</definedName>
    <definedName name="mell" localSheetId="33">#REF!</definedName>
    <definedName name="mell" localSheetId="34">#REF!</definedName>
    <definedName name="mell" localSheetId="36">#REF!</definedName>
    <definedName name="mell">#REF!</definedName>
    <definedName name="netto" localSheetId="31">#REF!</definedName>
    <definedName name="netto" localSheetId="32">#REF!</definedName>
    <definedName name="netto" localSheetId="33">#REF!</definedName>
    <definedName name="netto" localSheetId="34">#REF!</definedName>
    <definedName name="netto" localSheetId="36">#REF!</definedName>
    <definedName name="netto">#REF!</definedName>
    <definedName name="nev_c" localSheetId="31">#REF!</definedName>
    <definedName name="nev_c" localSheetId="32">#REF!</definedName>
    <definedName name="nev_c" localSheetId="33">#REF!</definedName>
    <definedName name="nev_c" localSheetId="34">#REF!</definedName>
    <definedName name="nev_c" localSheetId="36">#REF!</definedName>
    <definedName name="nev_c">#REF!</definedName>
    <definedName name="nev_c_1" localSheetId="31">#REF!</definedName>
    <definedName name="nev_c_1" localSheetId="32">#REF!</definedName>
    <definedName name="nev_c_1" localSheetId="33">#REF!</definedName>
    <definedName name="nev_c_1" localSheetId="34">#REF!</definedName>
    <definedName name="nev_c_1" localSheetId="36">#REF!</definedName>
    <definedName name="nev_c_1">#REF!</definedName>
    <definedName name="nev_c_14" localSheetId="31">#REF!</definedName>
    <definedName name="nev_c_14" localSheetId="32">#REF!</definedName>
    <definedName name="nev_c_14" localSheetId="33">#REF!</definedName>
    <definedName name="nev_c_14" localSheetId="34">#REF!</definedName>
    <definedName name="nev_c_14" localSheetId="36">#REF!</definedName>
    <definedName name="nev_c_14">#REF!</definedName>
    <definedName name="nev_c_18" localSheetId="31">#REF!</definedName>
    <definedName name="nev_c_18" localSheetId="32">#REF!</definedName>
    <definedName name="nev_c_18" localSheetId="33">#REF!</definedName>
    <definedName name="nev_c_18" localSheetId="34">#REF!</definedName>
    <definedName name="nev_c_18" localSheetId="36">#REF!</definedName>
    <definedName name="nev_c_18">#REF!</definedName>
    <definedName name="nev_c_19" localSheetId="31">#REF!</definedName>
    <definedName name="nev_c_19" localSheetId="32">#REF!</definedName>
    <definedName name="nev_c_19" localSheetId="33">#REF!</definedName>
    <definedName name="nev_c_19" localSheetId="34">#REF!</definedName>
    <definedName name="nev_c_19" localSheetId="36">#REF!</definedName>
    <definedName name="nev_c_19">#REF!</definedName>
    <definedName name="nev_c_2" localSheetId="31">#REF!</definedName>
    <definedName name="nev_c_2" localSheetId="32">#REF!</definedName>
    <definedName name="nev_c_2" localSheetId="33">#REF!</definedName>
    <definedName name="nev_c_2" localSheetId="34">#REF!</definedName>
    <definedName name="nev_c_2" localSheetId="36">#REF!</definedName>
    <definedName name="nev_c_2">#REF!</definedName>
    <definedName name="nev_c_20" localSheetId="31">#REF!</definedName>
    <definedName name="nev_c_20" localSheetId="32">#REF!</definedName>
    <definedName name="nev_c_20" localSheetId="33">#REF!</definedName>
    <definedName name="nev_c_20" localSheetId="34">#REF!</definedName>
    <definedName name="nev_c_20" localSheetId="36">#REF!</definedName>
    <definedName name="nev_c_20">#REF!</definedName>
    <definedName name="nev_c_22" localSheetId="31">#REF!</definedName>
    <definedName name="nev_c_22" localSheetId="32">#REF!</definedName>
    <definedName name="nev_c_22" localSheetId="33">#REF!</definedName>
    <definedName name="nev_c_22" localSheetId="34">#REF!</definedName>
    <definedName name="nev_c_22" localSheetId="36">#REF!</definedName>
    <definedName name="nev_c_22">#REF!</definedName>
    <definedName name="nev_c_23" localSheetId="31">#REF!</definedName>
    <definedName name="nev_c_23" localSheetId="32">#REF!</definedName>
    <definedName name="nev_c_23" localSheetId="33">#REF!</definedName>
    <definedName name="nev_c_23" localSheetId="34">#REF!</definedName>
    <definedName name="nev_c_23" localSheetId="36">#REF!</definedName>
    <definedName name="nev_c_23">#REF!</definedName>
    <definedName name="nev_c_27" localSheetId="31">#REF!</definedName>
    <definedName name="nev_c_27" localSheetId="32">#REF!</definedName>
    <definedName name="nev_c_27" localSheetId="33">#REF!</definedName>
    <definedName name="nev_c_27" localSheetId="34">#REF!</definedName>
    <definedName name="nev_c_27" localSheetId="36">#REF!</definedName>
    <definedName name="nev_c_27">#REF!</definedName>
    <definedName name="nev_c_3" localSheetId="31">#REF!</definedName>
    <definedName name="nev_c_3" localSheetId="32">#REF!</definedName>
    <definedName name="nev_c_3" localSheetId="33">#REF!</definedName>
    <definedName name="nev_c_3" localSheetId="34">#REF!</definedName>
    <definedName name="nev_c_3" localSheetId="36">#REF!</definedName>
    <definedName name="nev_c_3">#REF!</definedName>
    <definedName name="nev_c_4" localSheetId="31">#REF!</definedName>
    <definedName name="nev_c_4" localSheetId="32">#REF!</definedName>
    <definedName name="nev_c_4" localSheetId="33">#REF!</definedName>
    <definedName name="nev_c_4" localSheetId="34">#REF!</definedName>
    <definedName name="nev_c_4" localSheetId="36">#REF!</definedName>
    <definedName name="nev_c_4">#REF!</definedName>
    <definedName name="nev_c_6" localSheetId="31">#REF!</definedName>
    <definedName name="nev_c_6" localSheetId="32">#REF!</definedName>
    <definedName name="nev_c_6" localSheetId="33">#REF!</definedName>
    <definedName name="nev_c_6" localSheetId="34">#REF!</definedName>
    <definedName name="nev_c_6" localSheetId="36">#REF!</definedName>
    <definedName name="nev_c_6">#REF!</definedName>
    <definedName name="nev_c_7" localSheetId="31">#REF!</definedName>
    <definedName name="nev_c_7" localSheetId="32">#REF!</definedName>
    <definedName name="nev_c_7" localSheetId="33">#REF!</definedName>
    <definedName name="nev_c_7" localSheetId="34">#REF!</definedName>
    <definedName name="nev_c_7" localSheetId="36">#REF!</definedName>
    <definedName name="nev_c_7">#REF!</definedName>
    <definedName name="nev_c_8" localSheetId="31">#REF!</definedName>
    <definedName name="nev_c_8" localSheetId="32">#REF!</definedName>
    <definedName name="nev_c_8" localSheetId="33">#REF!</definedName>
    <definedName name="nev_c_8" localSheetId="34">#REF!</definedName>
    <definedName name="nev_c_8" localSheetId="36">#REF!</definedName>
    <definedName name="nev_c_8">#REF!</definedName>
    <definedName name="nev_c_9" localSheetId="31">#REF!</definedName>
    <definedName name="nev_c_9" localSheetId="32">#REF!</definedName>
    <definedName name="nev_c_9" localSheetId="33">#REF!</definedName>
    <definedName name="nev_c_9" localSheetId="34">#REF!</definedName>
    <definedName name="nev_c_9" localSheetId="36">#REF!</definedName>
    <definedName name="nev_c_9">#REF!</definedName>
    <definedName name="nev_g" localSheetId="31">#REF!</definedName>
    <definedName name="nev_g" localSheetId="32">#REF!</definedName>
    <definedName name="nev_g" localSheetId="33">#REF!</definedName>
    <definedName name="nev_g" localSheetId="34">#REF!</definedName>
    <definedName name="nev_g" localSheetId="36">#REF!</definedName>
    <definedName name="nev_g">#REF!</definedName>
    <definedName name="nev_g_1" localSheetId="31">#REF!</definedName>
    <definedName name="nev_g_1" localSheetId="32">#REF!</definedName>
    <definedName name="nev_g_1" localSheetId="33">#REF!</definedName>
    <definedName name="nev_g_1" localSheetId="34">#REF!</definedName>
    <definedName name="nev_g_1" localSheetId="36">#REF!</definedName>
    <definedName name="nev_g_1">#REF!</definedName>
    <definedName name="nev_g_14" localSheetId="31">#REF!</definedName>
    <definedName name="nev_g_14" localSheetId="32">#REF!</definedName>
    <definedName name="nev_g_14" localSheetId="33">#REF!</definedName>
    <definedName name="nev_g_14" localSheetId="34">#REF!</definedName>
    <definedName name="nev_g_14" localSheetId="36">#REF!</definedName>
    <definedName name="nev_g_14">#REF!</definedName>
    <definedName name="nev_g_18" localSheetId="31">#REF!</definedName>
    <definedName name="nev_g_18" localSheetId="32">#REF!</definedName>
    <definedName name="nev_g_18" localSheetId="33">#REF!</definedName>
    <definedName name="nev_g_18" localSheetId="34">#REF!</definedName>
    <definedName name="nev_g_18" localSheetId="36">#REF!</definedName>
    <definedName name="nev_g_18">#REF!</definedName>
    <definedName name="nev_g_19" localSheetId="31">#REF!</definedName>
    <definedName name="nev_g_19" localSheetId="32">#REF!</definedName>
    <definedName name="nev_g_19" localSheetId="33">#REF!</definedName>
    <definedName name="nev_g_19" localSheetId="34">#REF!</definedName>
    <definedName name="nev_g_19" localSheetId="36">#REF!</definedName>
    <definedName name="nev_g_19">#REF!</definedName>
    <definedName name="nev_g_2" localSheetId="31">#REF!</definedName>
    <definedName name="nev_g_2" localSheetId="32">#REF!</definedName>
    <definedName name="nev_g_2" localSheetId="33">#REF!</definedName>
    <definedName name="nev_g_2" localSheetId="34">#REF!</definedName>
    <definedName name="nev_g_2" localSheetId="36">#REF!</definedName>
    <definedName name="nev_g_2">#REF!</definedName>
    <definedName name="nev_g_20" localSheetId="31">#REF!</definedName>
    <definedName name="nev_g_20" localSheetId="32">#REF!</definedName>
    <definedName name="nev_g_20" localSheetId="33">#REF!</definedName>
    <definedName name="nev_g_20" localSheetId="34">#REF!</definedName>
    <definedName name="nev_g_20" localSheetId="36">#REF!</definedName>
    <definedName name="nev_g_20">#REF!</definedName>
    <definedName name="nev_g_22" localSheetId="31">#REF!</definedName>
    <definedName name="nev_g_22" localSheetId="32">#REF!</definedName>
    <definedName name="nev_g_22" localSheetId="33">#REF!</definedName>
    <definedName name="nev_g_22" localSheetId="34">#REF!</definedName>
    <definedName name="nev_g_22" localSheetId="36">#REF!</definedName>
    <definedName name="nev_g_22">#REF!</definedName>
    <definedName name="nev_g_23" localSheetId="31">#REF!</definedName>
    <definedName name="nev_g_23" localSheetId="32">#REF!</definedName>
    <definedName name="nev_g_23" localSheetId="33">#REF!</definedName>
    <definedName name="nev_g_23" localSheetId="34">#REF!</definedName>
    <definedName name="nev_g_23" localSheetId="36">#REF!</definedName>
    <definedName name="nev_g_23">#REF!</definedName>
    <definedName name="nev_g_27" localSheetId="31">#REF!</definedName>
    <definedName name="nev_g_27" localSheetId="32">#REF!</definedName>
    <definedName name="nev_g_27" localSheetId="33">#REF!</definedName>
    <definedName name="nev_g_27" localSheetId="34">#REF!</definedName>
    <definedName name="nev_g_27" localSheetId="36">#REF!</definedName>
    <definedName name="nev_g_27">#REF!</definedName>
    <definedName name="nev_g_3" localSheetId="31">#REF!</definedName>
    <definedName name="nev_g_3" localSheetId="32">#REF!</definedName>
    <definedName name="nev_g_3" localSheetId="33">#REF!</definedName>
    <definedName name="nev_g_3" localSheetId="34">#REF!</definedName>
    <definedName name="nev_g_3" localSheetId="36">#REF!</definedName>
    <definedName name="nev_g_3">#REF!</definedName>
    <definedName name="nev_g_4" localSheetId="31">#REF!</definedName>
    <definedName name="nev_g_4" localSheetId="32">#REF!</definedName>
    <definedName name="nev_g_4" localSheetId="33">#REF!</definedName>
    <definedName name="nev_g_4" localSheetId="34">#REF!</definedName>
    <definedName name="nev_g_4" localSheetId="36">#REF!</definedName>
    <definedName name="nev_g_4">#REF!</definedName>
    <definedName name="nev_g_6" localSheetId="31">#REF!</definedName>
    <definedName name="nev_g_6" localSheetId="32">#REF!</definedName>
    <definedName name="nev_g_6" localSheetId="33">#REF!</definedName>
    <definedName name="nev_g_6" localSheetId="34">#REF!</definedName>
    <definedName name="nev_g_6" localSheetId="36">#REF!</definedName>
    <definedName name="nev_g_6">#REF!</definedName>
    <definedName name="nev_g_7" localSheetId="31">#REF!</definedName>
    <definedName name="nev_g_7" localSheetId="32">#REF!</definedName>
    <definedName name="nev_g_7" localSheetId="33">#REF!</definedName>
    <definedName name="nev_g_7" localSheetId="34">#REF!</definedName>
    <definedName name="nev_g_7" localSheetId="36">#REF!</definedName>
    <definedName name="nev_g_7">#REF!</definedName>
    <definedName name="nev_g_8" localSheetId="31">#REF!</definedName>
    <definedName name="nev_g_8" localSheetId="32">#REF!</definedName>
    <definedName name="nev_g_8" localSheetId="33">#REF!</definedName>
    <definedName name="nev_g_8" localSheetId="34">#REF!</definedName>
    <definedName name="nev_g_8" localSheetId="36">#REF!</definedName>
    <definedName name="nev_g_8">#REF!</definedName>
    <definedName name="nev_g_9" localSheetId="31">#REF!</definedName>
    <definedName name="nev_g_9" localSheetId="32">#REF!</definedName>
    <definedName name="nev_g_9" localSheetId="33">#REF!</definedName>
    <definedName name="nev_g_9" localSheetId="34">#REF!</definedName>
    <definedName name="nev_g_9" localSheetId="36">#REF!</definedName>
    <definedName name="nev_g_9">#REF!</definedName>
    <definedName name="nev_k" localSheetId="31">#REF!</definedName>
    <definedName name="nev_k" localSheetId="32">#REF!</definedName>
    <definedName name="nev_k" localSheetId="33">#REF!</definedName>
    <definedName name="nev_k" localSheetId="34">#REF!</definedName>
    <definedName name="nev_k" localSheetId="36">#REF!</definedName>
    <definedName name="nev_k">#REF!</definedName>
    <definedName name="nev_k_1" localSheetId="31">#REF!</definedName>
    <definedName name="nev_k_1" localSheetId="32">#REF!</definedName>
    <definedName name="nev_k_1" localSheetId="33">#REF!</definedName>
    <definedName name="nev_k_1" localSheetId="34">#REF!</definedName>
    <definedName name="nev_k_1" localSheetId="36">#REF!</definedName>
    <definedName name="nev_k_1">#REF!</definedName>
    <definedName name="nev_k_14" localSheetId="31">#REF!</definedName>
    <definedName name="nev_k_14" localSheetId="32">#REF!</definedName>
    <definedName name="nev_k_14" localSheetId="33">#REF!</definedName>
    <definedName name="nev_k_14" localSheetId="34">#REF!</definedName>
    <definedName name="nev_k_14" localSheetId="36">#REF!</definedName>
    <definedName name="nev_k_14">#REF!</definedName>
    <definedName name="nev_k_18" localSheetId="31">#REF!</definedName>
    <definedName name="nev_k_18" localSheetId="32">#REF!</definedName>
    <definedName name="nev_k_18" localSheetId="33">#REF!</definedName>
    <definedName name="nev_k_18" localSheetId="34">#REF!</definedName>
    <definedName name="nev_k_18" localSheetId="36">#REF!</definedName>
    <definedName name="nev_k_18">#REF!</definedName>
    <definedName name="nev_k_19" localSheetId="31">#REF!</definedName>
    <definedName name="nev_k_19" localSheetId="32">#REF!</definedName>
    <definedName name="nev_k_19" localSheetId="33">#REF!</definedName>
    <definedName name="nev_k_19" localSheetId="34">#REF!</definedName>
    <definedName name="nev_k_19" localSheetId="36">#REF!</definedName>
    <definedName name="nev_k_19">#REF!</definedName>
    <definedName name="nev_k_2" localSheetId="31">#REF!</definedName>
    <definedName name="nev_k_2" localSheetId="32">#REF!</definedName>
    <definedName name="nev_k_2" localSheetId="33">#REF!</definedName>
    <definedName name="nev_k_2" localSheetId="34">#REF!</definedName>
    <definedName name="nev_k_2" localSheetId="36">#REF!</definedName>
    <definedName name="nev_k_2">#REF!</definedName>
    <definedName name="nev_k_20" localSheetId="31">#REF!</definedName>
    <definedName name="nev_k_20" localSheetId="32">#REF!</definedName>
    <definedName name="nev_k_20" localSheetId="33">#REF!</definedName>
    <definedName name="nev_k_20" localSheetId="34">#REF!</definedName>
    <definedName name="nev_k_20" localSheetId="36">#REF!</definedName>
    <definedName name="nev_k_20">#REF!</definedName>
    <definedName name="nev_k_22" localSheetId="31">#REF!</definedName>
    <definedName name="nev_k_22" localSheetId="32">#REF!</definedName>
    <definedName name="nev_k_22" localSheetId="33">#REF!</definedName>
    <definedName name="nev_k_22" localSheetId="34">#REF!</definedName>
    <definedName name="nev_k_22" localSheetId="36">#REF!</definedName>
    <definedName name="nev_k_22">#REF!</definedName>
    <definedName name="nev_k_23" localSheetId="31">#REF!</definedName>
    <definedName name="nev_k_23" localSheetId="32">#REF!</definedName>
    <definedName name="nev_k_23" localSheetId="33">#REF!</definedName>
    <definedName name="nev_k_23" localSheetId="34">#REF!</definedName>
    <definedName name="nev_k_23" localSheetId="36">#REF!</definedName>
    <definedName name="nev_k_23">#REF!</definedName>
    <definedName name="nev_k_27" localSheetId="31">#REF!</definedName>
    <definedName name="nev_k_27" localSheetId="32">#REF!</definedName>
    <definedName name="nev_k_27" localSheetId="33">#REF!</definedName>
    <definedName name="nev_k_27" localSheetId="34">#REF!</definedName>
    <definedName name="nev_k_27" localSheetId="36">#REF!</definedName>
    <definedName name="nev_k_27">#REF!</definedName>
    <definedName name="nev_k_3" localSheetId="31">#REF!</definedName>
    <definedName name="nev_k_3" localSheetId="32">#REF!</definedName>
    <definedName name="nev_k_3" localSheetId="33">#REF!</definedName>
    <definedName name="nev_k_3" localSheetId="34">#REF!</definedName>
    <definedName name="nev_k_3" localSheetId="36">#REF!</definedName>
    <definedName name="nev_k_3">#REF!</definedName>
    <definedName name="nev_k_4" localSheetId="31">#REF!</definedName>
    <definedName name="nev_k_4" localSheetId="32">#REF!</definedName>
    <definedName name="nev_k_4" localSheetId="33">#REF!</definedName>
    <definedName name="nev_k_4" localSheetId="34">#REF!</definedName>
    <definedName name="nev_k_4" localSheetId="36">#REF!</definedName>
    <definedName name="nev_k_4">#REF!</definedName>
    <definedName name="nev_k_6" localSheetId="31">#REF!</definedName>
    <definedName name="nev_k_6" localSheetId="32">#REF!</definedName>
    <definedName name="nev_k_6" localSheetId="33">#REF!</definedName>
    <definedName name="nev_k_6" localSheetId="34">#REF!</definedName>
    <definedName name="nev_k_6" localSheetId="36">#REF!</definedName>
    <definedName name="nev_k_6">#REF!</definedName>
    <definedName name="nev_k_7" localSheetId="31">#REF!</definedName>
    <definedName name="nev_k_7" localSheetId="32">#REF!</definedName>
    <definedName name="nev_k_7" localSheetId="33">#REF!</definedName>
    <definedName name="nev_k_7" localSheetId="34">#REF!</definedName>
    <definedName name="nev_k_7" localSheetId="36">#REF!</definedName>
    <definedName name="nev_k_7">#REF!</definedName>
    <definedName name="nev_k_8" localSheetId="31">#REF!</definedName>
    <definedName name="nev_k_8" localSheetId="32">#REF!</definedName>
    <definedName name="nev_k_8" localSheetId="33">#REF!</definedName>
    <definedName name="nev_k_8" localSheetId="34">#REF!</definedName>
    <definedName name="nev_k_8" localSheetId="36">#REF!</definedName>
    <definedName name="nev_k_8">#REF!</definedName>
    <definedName name="nev_k_9" localSheetId="31">#REF!</definedName>
    <definedName name="nev_k_9" localSheetId="32">#REF!</definedName>
    <definedName name="nev_k_9" localSheetId="33">#REF!</definedName>
    <definedName name="nev_k_9" localSheetId="34">#REF!</definedName>
    <definedName name="nev_k_9" localSheetId="36">#REF!</definedName>
    <definedName name="nev_k_9">#REF!</definedName>
    <definedName name="névsor" localSheetId="31">#REF!</definedName>
    <definedName name="névsor" localSheetId="32">#REF!</definedName>
    <definedName name="névsor" localSheetId="33">#REF!</definedName>
    <definedName name="névsor" localSheetId="34">#REF!</definedName>
    <definedName name="névsor" localSheetId="36">#REF!</definedName>
    <definedName name="névsor">#REF!</definedName>
    <definedName name="_xlnm.Print_Titles" localSheetId="20">' 8.1.1. sz. mell. GAM'!$1:$6</definedName>
    <definedName name="_xlnm.Print_Titles" localSheetId="38">'11. sz. mell'!$2:$6</definedName>
    <definedName name="_xlnm.Print_Titles" localSheetId="11">'6.1. sz. mell ÖNK'!$1:$6</definedName>
    <definedName name="_xlnm.Print_Titles" localSheetId="12">'6.2. sz. mell ÖNK'!$1:$6</definedName>
    <definedName name="_xlnm.Print_Titles" localSheetId="13">'6.3. sz. mell ÖNK'!$1:$6</definedName>
    <definedName name="_xlnm.Print_Titles" localSheetId="14">'6.4. sz. mell ÖNK'!$1:$6</definedName>
    <definedName name="_xlnm.Print_Titles" localSheetId="15">'7.1. sz. mell HIV'!$1:$6</definedName>
    <definedName name="_xlnm.Print_Titles" localSheetId="16">'7.2. sz. mell HIV'!$1:$6</definedName>
    <definedName name="_xlnm.Print_Titles" localSheetId="17">'7.3. sz. mell HIV'!$1:$6</definedName>
    <definedName name="_xlnm.Print_Titles" localSheetId="18">'7.4. sz. mell HIV'!$1:$6</definedName>
    <definedName name="_xlnm.Print_Titles" localSheetId="19">'8.1. sz. mell. GAMESZ'!$1:$6</definedName>
    <definedName name="_xlnm.Print_Titles" localSheetId="21">'8.1.2. sz. mell. GAM'!$1:$6</definedName>
    <definedName name="_xlnm.Print_Titles" localSheetId="22">'8.1.3. sz. mell. GAM'!$1:$6</definedName>
    <definedName name="_xlnm.Print_Titles" localSheetId="23">'8.2. sz. mell. ILMKS'!$1:$6</definedName>
    <definedName name="_xlnm.Print_Titles" localSheetId="24">'8.2.1. sz. mell. ILMKS'!$1:$6</definedName>
    <definedName name="_xlnm.Print_Titles" localSheetId="25">'8.2.2. sz. mell. ILMKS'!$1:$6</definedName>
    <definedName name="_xlnm.Print_Titles" localSheetId="26">'8.2.3. sz. mell. ILMKS'!$1:$6</definedName>
    <definedName name="_xlnm.Print_Titles" localSheetId="27">'8.3. sz. mell. ÓVODA'!$1:$6</definedName>
    <definedName name="_xlnm.Print_Titles" localSheetId="28">'8.3.1. sz. mell. ÓVODA'!$1:$6</definedName>
    <definedName name="_xlnm.Print_Titles" localSheetId="29">'8.3.2. sz. mell.  ÓVODA'!$1:$6</definedName>
    <definedName name="_xlnm.Print_Titles" localSheetId="30">'8.3.3. sz. mell. ÓVODA'!$1:$6</definedName>
    <definedName name="_xlnm.Print_Titles" localSheetId="31">'8.4. sz. mell. CSSK'!$1:$6</definedName>
    <definedName name="_xlnm.Print_Titles" localSheetId="32">'8.4.1. sz. mell. CSSK'!$1:$6</definedName>
    <definedName name="_xlnm.Print_Titles" localSheetId="33">'8.4.2. sz. mell. CSSK'!$1:$6</definedName>
    <definedName name="_xlnm.Print_Titles" localSheetId="34">'8.4.3. sz. mell. CSSK'!$1:$6</definedName>
    <definedName name="_xlnm.Print_Titles">#REF!</definedName>
    <definedName name="_xlnm.Print_Area" localSheetId="1">'1.1.sz.mell.'!$A$1:$E$151</definedName>
    <definedName name="_xlnm.Print_Area" localSheetId="2">'1.2.sz.mell.'!$A$1:$E$151</definedName>
    <definedName name="_xlnm.Print_Area" localSheetId="3">'1.3.sz.mell.'!$A$1:$E$151</definedName>
    <definedName name="_xlnm.Print_Area" localSheetId="4">'1.4.sz.mell.'!$A$1:$E$151</definedName>
    <definedName name="_xlnm.Print_Area" localSheetId="38">'11. sz. mell'!$A$1:$F$70</definedName>
    <definedName name="_xlnm.Print_Area" localSheetId="39">'12. sz. mell'!$A$1:$F$21</definedName>
    <definedName name="_xlnm.Print_Area" localSheetId="5">'2.1.sz.mell  '!$A$1:$J$32</definedName>
    <definedName name="ovd_cél" localSheetId="31">#REF!</definedName>
    <definedName name="ovd_cél" localSheetId="32">#REF!</definedName>
    <definedName name="ovd_cél" localSheetId="33">#REF!</definedName>
    <definedName name="ovd_cél" localSheetId="34">#REF!</definedName>
    <definedName name="ovd_cél" localSheetId="36">#REF!</definedName>
    <definedName name="ovd_cél">#REF!</definedName>
    <definedName name="tervmodAug" localSheetId="31">#REF!</definedName>
    <definedName name="tervmodAug" localSheetId="32">#REF!</definedName>
    <definedName name="tervmodAug" localSheetId="33">#REF!</definedName>
    <definedName name="tervmodAug" localSheetId="34">#REF!</definedName>
    <definedName name="tervmodAug">#REF!</definedName>
  </definedNames>
  <calcPr calcId="162913"/>
</workbook>
</file>

<file path=xl/calcChain.xml><?xml version="1.0" encoding="utf-8"?>
<calcChain xmlns="http://schemas.openxmlformats.org/spreadsheetml/2006/main">
  <c r="J1" i="73" l="1"/>
  <c r="J1" i="61"/>
  <c r="H1" i="63"/>
  <c r="H1" i="64"/>
  <c r="N1" i="71"/>
  <c r="E1" i="3"/>
  <c r="E1" i="113"/>
  <c r="E1" i="114"/>
  <c r="E1" i="115"/>
  <c r="E1" i="79"/>
  <c r="E1" i="116"/>
  <c r="E1" i="117"/>
  <c r="E1" i="118"/>
  <c r="E1" i="84"/>
  <c r="E1" i="119"/>
  <c r="E1" i="120"/>
  <c r="E1" i="121"/>
  <c r="E1" i="122"/>
  <c r="E1" i="123"/>
  <c r="E1" i="124"/>
  <c r="E1" i="125"/>
  <c r="E1" i="126"/>
  <c r="E1" i="127"/>
  <c r="E1" i="128"/>
  <c r="E1" i="129"/>
  <c r="E1" i="135"/>
  <c r="E1" i="136"/>
  <c r="E1" i="137"/>
  <c r="E1" i="138"/>
  <c r="N226" i="71" l="1"/>
  <c r="N193" i="71"/>
  <c r="N164" i="71"/>
  <c r="N133" i="71"/>
  <c r="N100" i="71"/>
  <c r="N67" i="71"/>
  <c r="N37" i="71"/>
  <c r="D73" i="111" l="1"/>
  <c r="E73" i="111"/>
  <c r="E62" i="1"/>
  <c r="E84" i="1"/>
  <c r="K249" i="71" l="1"/>
  <c r="J249" i="71"/>
  <c r="I249" i="71"/>
  <c r="H249" i="71"/>
  <c r="F249" i="71"/>
  <c r="E249" i="71"/>
  <c r="D249" i="71"/>
  <c r="C249" i="71"/>
  <c r="B249" i="71"/>
  <c r="M248" i="71"/>
  <c r="L248" i="71"/>
  <c r="M247" i="71"/>
  <c r="L247" i="71"/>
  <c r="M246" i="71"/>
  <c r="L246" i="71"/>
  <c r="L245" i="71"/>
  <c r="M245" i="71" s="1"/>
  <c r="G245" i="71"/>
  <c r="M244" i="71"/>
  <c r="L244" i="71"/>
  <c r="G244" i="71"/>
  <c r="L243" i="71"/>
  <c r="M243" i="71" s="1"/>
  <c r="G243" i="71"/>
  <c r="G249" i="71" s="1"/>
  <c r="J240" i="71"/>
  <c r="I240" i="71"/>
  <c r="H240" i="71"/>
  <c r="G240" i="71"/>
  <c r="F240" i="71"/>
  <c r="E240" i="71"/>
  <c r="D240" i="71"/>
  <c r="C240" i="71"/>
  <c r="B240" i="71"/>
  <c r="M239" i="71"/>
  <c r="L239" i="71"/>
  <c r="M238" i="71"/>
  <c r="L238" i="71"/>
  <c r="M237" i="71"/>
  <c r="L237" i="71"/>
  <c r="K236" i="71"/>
  <c r="L236" i="71" s="1"/>
  <c r="M236" i="71" s="1"/>
  <c r="K235" i="71"/>
  <c r="L235" i="71" s="1"/>
  <c r="M235" i="71" s="1"/>
  <c r="M234" i="71"/>
  <c r="L234" i="71"/>
  <c r="M233" i="71"/>
  <c r="L233" i="71"/>
  <c r="M231" i="71"/>
  <c r="H231" i="71"/>
  <c r="F231" i="71"/>
  <c r="K231" i="71" s="1"/>
  <c r="D231" i="71"/>
  <c r="J231" i="71" s="1"/>
  <c r="J216" i="71"/>
  <c r="H216" i="71"/>
  <c r="F216" i="71"/>
  <c r="E216" i="71"/>
  <c r="D216" i="71"/>
  <c r="M215" i="71"/>
  <c r="L215" i="71"/>
  <c r="M214" i="71"/>
  <c r="L214" i="71"/>
  <c r="M213" i="71"/>
  <c r="L213" i="71"/>
  <c r="L212" i="71"/>
  <c r="G212" i="71"/>
  <c r="C212" i="71"/>
  <c r="M212" i="71" s="1"/>
  <c r="B212" i="71"/>
  <c r="L211" i="71"/>
  <c r="M211" i="71" s="1"/>
  <c r="I211" i="71"/>
  <c r="K210" i="71"/>
  <c r="K216" i="71" s="1"/>
  <c r="G210" i="71"/>
  <c r="G216" i="71" s="1"/>
  <c r="C210" i="71"/>
  <c r="C216" i="71" s="1"/>
  <c r="B210" i="71"/>
  <c r="B216" i="71" s="1"/>
  <c r="J207" i="71"/>
  <c r="I207" i="71"/>
  <c r="H207" i="71"/>
  <c r="G207" i="71"/>
  <c r="F207" i="71"/>
  <c r="E207" i="71"/>
  <c r="D207" i="71"/>
  <c r="C207" i="71"/>
  <c r="B207" i="71"/>
  <c r="M206" i="71"/>
  <c r="L206" i="71"/>
  <c r="M205" i="71"/>
  <c r="L205" i="71"/>
  <c r="M204" i="71"/>
  <c r="L204" i="71"/>
  <c r="K203" i="71"/>
  <c r="L203" i="71" s="1"/>
  <c r="M203" i="71" s="1"/>
  <c r="K202" i="71"/>
  <c r="M201" i="71"/>
  <c r="L201" i="71"/>
  <c r="M200" i="71"/>
  <c r="L200" i="71"/>
  <c r="M198" i="71"/>
  <c r="H198" i="71"/>
  <c r="F198" i="71"/>
  <c r="K198" i="71" s="1"/>
  <c r="D198" i="71"/>
  <c r="J198" i="71" s="1"/>
  <c r="J187" i="71"/>
  <c r="H187" i="71"/>
  <c r="F187" i="71"/>
  <c r="E187" i="71"/>
  <c r="D187" i="71"/>
  <c r="M186" i="71"/>
  <c r="L186" i="71"/>
  <c r="M185" i="71"/>
  <c r="L185" i="71"/>
  <c r="M184" i="71"/>
  <c r="L184" i="71"/>
  <c r="K183" i="71"/>
  <c r="L183" i="71" s="1"/>
  <c r="G183" i="71"/>
  <c r="C183" i="71"/>
  <c r="B183" i="71"/>
  <c r="K182" i="71"/>
  <c r="L182" i="71" s="1"/>
  <c r="G182" i="71"/>
  <c r="C182" i="71"/>
  <c r="B182" i="71"/>
  <c r="K181" i="71"/>
  <c r="L181" i="71" s="1"/>
  <c r="G181" i="71"/>
  <c r="C181" i="71"/>
  <c r="B181" i="71"/>
  <c r="J178" i="71"/>
  <c r="I178" i="71"/>
  <c r="H178" i="71"/>
  <c r="F178" i="71"/>
  <c r="E178" i="71"/>
  <c r="D178" i="71"/>
  <c r="B178" i="71"/>
  <c r="M177" i="71"/>
  <c r="L177" i="71"/>
  <c r="M176" i="71"/>
  <c r="L176" i="71"/>
  <c r="M175" i="71"/>
  <c r="L175" i="71"/>
  <c r="G174" i="71"/>
  <c r="K174" i="71" s="1"/>
  <c r="L174" i="71" s="1"/>
  <c r="C174" i="71"/>
  <c r="G173" i="71"/>
  <c r="K173" i="71" s="1"/>
  <c r="K178" i="71" s="1"/>
  <c r="C173" i="71"/>
  <c r="M172" i="71"/>
  <c r="L172" i="71"/>
  <c r="M171" i="71"/>
  <c r="L171" i="71"/>
  <c r="M169" i="71"/>
  <c r="H169" i="71"/>
  <c r="F169" i="71"/>
  <c r="K169" i="71" s="1"/>
  <c r="D169" i="71"/>
  <c r="J169" i="71" s="1"/>
  <c r="J156" i="71"/>
  <c r="H156" i="71"/>
  <c r="F156" i="71"/>
  <c r="E156" i="71"/>
  <c r="D156" i="71"/>
  <c r="C156" i="71"/>
  <c r="B156" i="71"/>
  <c r="M155" i="71"/>
  <c r="L155" i="71"/>
  <c r="M154" i="71"/>
  <c r="L154" i="71"/>
  <c r="M153" i="71"/>
  <c r="L153" i="71"/>
  <c r="K152" i="71"/>
  <c r="K156" i="71" s="1"/>
  <c r="G152" i="71"/>
  <c r="I152" i="71" s="1"/>
  <c r="L151" i="71"/>
  <c r="M151" i="71" s="1"/>
  <c r="G151" i="71"/>
  <c r="G156" i="71" s="1"/>
  <c r="M150" i="71"/>
  <c r="L150" i="71"/>
  <c r="J147" i="71"/>
  <c r="H147" i="71"/>
  <c r="G147" i="71"/>
  <c r="F147" i="71"/>
  <c r="E147" i="71"/>
  <c r="D147" i="71"/>
  <c r="C147" i="71"/>
  <c r="B147" i="71"/>
  <c r="M146" i="71"/>
  <c r="L146" i="71"/>
  <c r="M145" i="71"/>
  <c r="L145" i="71"/>
  <c r="M144" i="71"/>
  <c r="L144" i="71"/>
  <c r="K143" i="71"/>
  <c r="L143" i="71" s="1"/>
  <c r="M143" i="71" s="1"/>
  <c r="I143" i="71"/>
  <c r="K142" i="71"/>
  <c r="L142" i="71" s="1"/>
  <c r="M142" i="71" s="1"/>
  <c r="I142" i="71"/>
  <c r="I147" i="71" s="1"/>
  <c r="M141" i="71"/>
  <c r="L141" i="71"/>
  <c r="M140" i="71"/>
  <c r="L140" i="71"/>
  <c r="M138" i="71"/>
  <c r="H138" i="71"/>
  <c r="F138" i="71"/>
  <c r="K138" i="71" s="1"/>
  <c r="D138" i="71"/>
  <c r="J138" i="71" s="1"/>
  <c r="J123" i="71"/>
  <c r="H123" i="71"/>
  <c r="F123" i="71"/>
  <c r="E123" i="71"/>
  <c r="D123" i="71"/>
  <c r="M122" i="71"/>
  <c r="L122" i="71"/>
  <c r="M121" i="71"/>
  <c r="L121" i="71"/>
  <c r="M120" i="71"/>
  <c r="L120" i="71"/>
  <c r="K119" i="71"/>
  <c r="K123" i="71" s="1"/>
  <c r="G119" i="71"/>
  <c r="C119" i="71"/>
  <c r="B119" i="71"/>
  <c r="L118" i="71"/>
  <c r="G118" i="71"/>
  <c r="G123" i="71" s="1"/>
  <c r="C118" i="71"/>
  <c r="C123" i="71" s="1"/>
  <c r="B118" i="71"/>
  <c r="B123" i="71" s="1"/>
  <c r="M117" i="71"/>
  <c r="L117" i="71"/>
  <c r="I117" i="71"/>
  <c r="H114" i="71"/>
  <c r="G114" i="71"/>
  <c r="F114" i="71"/>
  <c r="E114" i="71"/>
  <c r="D114" i="71"/>
  <c r="C114" i="71"/>
  <c r="B114" i="71"/>
  <c r="M113" i="71"/>
  <c r="L113" i="71"/>
  <c r="M112" i="71"/>
  <c r="L112" i="71"/>
  <c r="M111" i="71"/>
  <c r="L111" i="71"/>
  <c r="K110" i="71"/>
  <c r="J110" i="71"/>
  <c r="I110" i="71"/>
  <c r="K109" i="71"/>
  <c r="J109" i="71"/>
  <c r="L109" i="71" s="1"/>
  <c r="M109" i="71" s="1"/>
  <c r="I109" i="71"/>
  <c r="M108" i="71"/>
  <c r="L108" i="71"/>
  <c r="M107" i="71"/>
  <c r="L107" i="71"/>
  <c r="M105" i="71"/>
  <c r="H105" i="71"/>
  <c r="F105" i="71"/>
  <c r="K105" i="71" s="1"/>
  <c r="D105" i="71"/>
  <c r="J105" i="71" s="1"/>
  <c r="K90" i="71"/>
  <c r="J90" i="71"/>
  <c r="H90" i="71"/>
  <c r="G90" i="71"/>
  <c r="F90" i="71"/>
  <c r="E90" i="71"/>
  <c r="D90" i="71"/>
  <c r="C90" i="71"/>
  <c r="B90" i="71"/>
  <c r="M89" i="71"/>
  <c r="L89" i="71"/>
  <c r="M88" i="71"/>
  <c r="L88" i="71"/>
  <c r="M87" i="71"/>
  <c r="L87" i="71"/>
  <c r="L86" i="71"/>
  <c r="M86" i="71" s="1"/>
  <c r="I86" i="71"/>
  <c r="L85" i="71"/>
  <c r="M85" i="71" s="1"/>
  <c r="I85" i="71"/>
  <c r="M84" i="71"/>
  <c r="L84" i="71"/>
  <c r="I84" i="71"/>
  <c r="H81" i="71"/>
  <c r="G81" i="71"/>
  <c r="F81" i="71"/>
  <c r="E81" i="71"/>
  <c r="D81" i="71"/>
  <c r="C81" i="71"/>
  <c r="B81" i="71"/>
  <c r="M80" i="71"/>
  <c r="L80" i="71"/>
  <c r="M79" i="71"/>
  <c r="L79" i="71"/>
  <c r="M78" i="71"/>
  <c r="L78" i="71"/>
  <c r="K77" i="71"/>
  <c r="J77" i="71"/>
  <c r="I77" i="71"/>
  <c r="K76" i="71"/>
  <c r="J76" i="71"/>
  <c r="I76" i="71"/>
  <c r="M75" i="71"/>
  <c r="L75" i="71"/>
  <c r="M74" i="71"/>
  <c r="L74" i="71"/>
  <c r="M72" i="71"/>
  <c r="H72" i="71"/>
  <c r="F72" i="71"/>
  <c r="K72" i="71" s="1"/>
  <c r="D72" i="71"/>
  <c r="J72" i="71" s="1"/>
  <c r="K60" i="71"/>
  <c r="J60" i="71"/>
  <c r="I60" i="71"/>
  <c r="H60" i="71"/>
  <c r="F60" i="71"/>
  <c r="E60" i="71"/>
  <c r="D60" i="71"/>
  <c r="M59" i="71"/>
  <c r="L59" i="71"/>
  <c r="M58" i="71"/>
  <c r="L58" i="71"/>
  <c r="M57" i="71"/>
  <c r="L57" i="71"/>
  <c r="L56" i="71"/>
  <c r="G56" i="71"/>
  <c r="C56" i="71"/>
  <c r="M56" i="71" s="1"/>
  <c r="B56" i="71"/>
  <c r="L55" i="71"/>
  <c r="G55" i="71"/>
  <c r="C55" i="71"/>
  <c r="C60" i="71" s="1"/>
  <c r="B55" i="71"/>
  <c r="M54" i="71"/>
  <c r="L54" i="71"/>
  <c r="J51" i="71"/>
  <c r="I51" i="71"/>
  <c r="H51" i="71"/>
  <c r="G51" i="71"/>
  <c r="F51" i="71"/>
  <c r="E51" i="71"/>
  <c r="D51" i="71"/>
  <c r="C51" i="71"/>
  <c r="B51" i="71"/>
  <c r="M50" i="71"/>
  <c r="L50" i="71"/>
  <c r="M49" i="71"/>
  <c r="L49" i="71"/>
  <c r="M48" i="71"/>
  <c r="L48" i="71"/>
  <c r="K47" i="71"/>
  <c r="L47" i="71" s="1"/>
  <c r="M47" i="71" s="1"/>
  <c r="K46" i="71"/>
  <c r="M45" i="71"/>
  <c r="L45" i="71"/>
  <c r="M44" i="71"/>
  <c r="L44" i="71"/>
  <c r="M42" i="71"/>
  <c r="H42" i="71"/>
  <c r="F42" i="71"/>
  <c r="K42" i="71" s="1"/>
  <c r="D42" i="71"/>
  <c r="J42" i="71" s="1"/>
  <c r="J24" i="71"/>
  <c r="H24" i="71"/>
  <c r="F24" i="71"/>
  <c r="E24" i="71"/>
  <c r="D24" i="71"/>
  <c r="M23" i="71"/>
  <c r="L23" i="71"/>
  <c r="M22" i="71"/>
  <c r="L22" i="71"/>
  <c r="M21" i="71"/>
  <c r="L21" i="71"/>
  <c r="L20" i="71"/>
  <c r="M20" i="71" s="1"/>
  <c r="K20" i="71"/>
  <c r="G20" i="71"/>
  <c r="C20" i="71"/>
  <c r="B20" i="71"/>
  <c r="K19" i="71"/>
  <c r="K24" i="71" s="1"/>
  <c r="G19" i="71"/>
  <c r="C19" i="71"/>
  <c r="C24" i="71" s="1"/>
  <c r="B19" i="71"/>
  <c r="B24" i="71" s="1"/>
  <c r="L18" i="71"/>
  <c r="M18" i="71" s="1"/>
  <c r="G18" i="71"/>
  <c r="G24" i="71" s="1"/>
  <c r="J15" i="71"/>
  <c r="H15" i="71"/>
  <c r="G15" i="71"/>
  <c r="F15" i="71"/>
  <c r="E15" i="71"/>
  <c r="D15" i="71"/>
  <c r="C15" i="71"/>
  <c r="B15" i="71"/>
  <c r="M14" i="71"/>
  <c r="L14" i="71"/>
  <c r="M13" i="71"/>
  <c r="L13" i="71"/>
  <c r="M12" i="71"/>
  <c r="L12" i="71"/>
  <c r="K11" i="71"/>
  <c r="L11" i="71" s="1"/>
  <c r="M11" i="71" s="1"/>
  <c r="I11" i="71"/>
  <c r="K10" i="71"/>
  <c r="L10" i="71" s="1"/>
  <c r="M10" i="71" s="1"/>
  <c r="I10" i="71"/>
  <c r="M9" i="71"/>
  <c r="L9" i="71"/>
  <c r="L8" i="71"/>
  <c r="M8" i="71" s="1"/>
  <c r="I8" i="71"/>
  <c r="M6" i="71"/>
  <c r="H6" i="71"/>
  <c r="F6" i="71"/>
  <c r="K6" i="71" s="1"/>
  <c r="D6" i="71"/>
  <c r="J6" i="71" s="1"/>
  <c r="L77" i="71" l="1"/>
  <c r="M77" i="71" s="1"/>
  <c r="L90" i="71"/>
  <c r="C178" i="71"/>
  <c r="B187" i="71"/>
  <c r="G187" i="71"/>
  <c r="I182" i="71"/>
  <c r="K207" i="71"/>
  <c r="L187" i="71"/>
  <c r="M182" i="71"/>
  <c r="M183" i="71"/>
  <c r="L240" i="71"/>
  <c r="I15" i="71"/>
  <c r="K51" i="71"/>
  <c r="L60" i="71"/>
  <c r="B60" i="71"/>
  <c r="G60" i="71"/>
  <c r="M55" i="71"/>
  <c r="J81" i="71"/>
  <c r="I81" i="71"/>
  <c r="K81" i="71"/>
  <c r="I90" i="71"/>
  <c r="I114" i="71"/>
  <c r="K114" i="71"/>
  <c r="J114" i="71"/>
  <c r="L119" i="71"/>
  <c r="L123" i="71" s="1"/>
  <c r="M123" i="71" s="1"/>
  <c r="L147" i="71"/>
  <c r="M147" i="71" s="1"/>
  <c r="I151" i="71"/>
  <c r="I156" i="71" s="1"/>
  <c r="L152" i="71"/>
  <c r="M152" i="71" s="1"/>
  <c r="G178" i="71"/>
  <c r="M174" i="71"/>
  <c r="C187" i="71"/>
  <c r="K187" i="71"/>
  <c r="M240" i="71"/>
  <c r="K240" i="71"/>
  <c r="L249" i="71"/>
  <c r="M249" i="71" s="1"/>
  <c r="L202" i="71"/>
  <c r="M202" i="71" s="1"/>
  <c r="I210" i="71"/>
  <c r="L210" i="71"/>
  <c r="I212" i="71"/>
  <c r="I183" i="71"/>
  <c r="I187" i="71" s="1"/>
  <c r="L173" i="71"/>
  <c r="L178" i="71" s="1"/>
  <c r="M178" i="71" s="1"/>
  <c r="M181" i="71"/>
  <c r="K147" i="71"/>
  <c r="L110" i="71"/>
  <c r="M110" i="71" s="1"/>
  <c r="I118" i="71"/>
  <c r="M118" i="71"/>
  <c r="I119" i="71"/>
  <c r="M90" i="71"/>
  <c r="L76" i="71"/>
  <c r="M76" i="71" s="1"/>
  <c r="M60" i="71"/>
  <c r="L46" i="71"/>
  <c r="M46" i="71" s="1"/>
  <c r="K15" i="71"/>
  <c r="I20" i="71"/>
  <c r="L15" i="71"/>
  <c r="M15" i="71" s="1"/>
  <c r="I18" i="71"/>
  <c r="I19" i="71"/>
  <c r="L19" i="71"/>
  <c r="M19" i="71" s="1"/>
  <c r="I123" i="71" l="1"/>
  <c r="L156" i="71"/>
  <c r="M156" i="71" s="1"/>
  <c r="M187" i="71"/>
  <c r="M119" i="71"/>
  <c r="I24" i="71"/>
  <c r="L216" i="71"/>
  <c r="M216" i="71" s="1"/>
  <c r="M210" i="71"/>
  <c r="L207" i="71"/>
  <c r="M207" i="71" s="1"/>
  <c r="I216" i="71"/>
  <c r="M173" i="71"/>
  <c r="L114" i="71"/>
  <c r="M114" i="71" s="1"/>
  <c r="L81" i="71"/>
  <c r="M81" i="71" s="1"/>
  <c r="L51" i="71"/>
  <c r="M51" i="71" s="1"/>
  <c r="L24" i="71"/>
  <c r="M24" i="71" s="1"/>
  <c r="F20" i="131" l="1"/>
  <c r="F16" i="131"/>
  <c r="F17" i="131"/>
  <c r="F15" i="131"/>
  <c r="F14" i="131"/>
  <c r="F9" i="131"/>
  <c r="F10" i="131"/>
  <c r="F11" i="131"/>
  <c r="F12" i="131"/>
  <c r="F13" i="131"/>
  <c r="F8" i="131"/>
  <c r="F68" i="130"/>
  <c r="E68" i="130"/>
  <c r="F66" i="130"/>
  <c r="F67" i="130"/>
  <c r="F65" i="130"/>
  <c r="F64" i="130"/>
  <c r="F61" i="130"/>
  <c r="F62" i="130"/>
  <c r="F60" i="130"/>
  <c r="F57" i="130"/>
  <c r="F56" i="130"/>
  <c r="F15" i="130"/>
  <c r="F16" i="130"/>
  <c r="F17" i="130"/>
  <c r="F18" i="130"/>
  <c r="F19" i="130"/>
  <c r="F20" i="130"/>
  <c r="F21" i="130"/>
  <c r="F22" i="130"/>
  <c r="F23" i="130"/>
  <c r="F24" i="130"/>
  <c r="F25" i="130"/>
  <c r="F26" i="130"/>
  <c r="F27" i="130"/>
  <c r="F28" i="130"/>
  <c r="F29" i="130"/>
  <c r="F30" i="130"/>
  <c r="F31" i="130"/>
  <c r="F32" i="130"/>
  <c r="F13" i="130"/>
  <c r="F14" i="130"/>
  <c r="F12" i="130"/>
  <c r="C93" i="111"/>
  <c r="D96" i="111"/>
  <c r="E96" i="111"/>
  <c r="C30" i="111"/>
  <c r="D30" i="111"/>
  <c r="D32" i="113" l="1"/>
  <c r="C32" i="113"/>
  <c r="E96" i="113"/>
  <c r="D96" i="113"/>
  <c r="C59" i="108" l="1"/>
  <c r="D59" i="108"/>
  <c r="C58" i="108"/>
  <c r="D58" i="108"/>
  <c r="C48" i="108"/>
  <c r="D48" i="108"/>
  <c r="C47" i="108"/>
  <c r="D47" i="108"/>
  <c r="G12" i="134" l="1"/>
  <c r="H12" i="134"/>
  <c r="I12" i="134"/>
  <c r="J12" i="134"/>
  <c r="K12" i="134"/>
  <c r="L12" i="134"/>
  <c r="M12" i="134"/>
  <c r="N12" i="134"/>
  <c r="O12" i="134"/>
  <c r="F12" i="134"/>
  <c r="E13" i="134"/>
  <c r="E12" i="134"/>
  <c r="D12" i="134"/>
  <c r="C12" i="134"/>
  <c r="E95" i="3" l="1"/>
  <c r="E91" i="113"/>
  <c r="D91" i="113"/>
  <c r="C91" i="113"/>
  <c r="C14" i="130" l="1"/>
  <c r="C37" i="132" l="1"/>
  <c r="C38" i="132" l="1"/>
  <c r="B6" i="132" l="1"/>
  <c r="B16" i="132" s="1"/>
  <c r="B18" i="132"/>
  <c r="B29" i="132" s="1"/>
  <c r="B24" i="132"/>
  <c r="B38" i="132"/>
  <c r="C95" i="112" l="1"/>
  <c r="D95" i="112"/>
  <c r="C94" i="112"/>
  <c r="D94" i="112"/>
  <c r="C93" i="112"/>
  <c r="D93" i="112"/>
  <c r="D95" i="111"/>
  <c r="E95" i="111"/>
  <c r="D94" i="111"/>
  <c r="E94" i="111"/>
  <c r="D93" i="111"/>
  <c r="E93" i="111"/>
  <c r="C94" i="111"/>
  <c r="C95" i="111"/>
  <c r="E36" i="111"/>
  <c r="E37" i="111"/>
  <c r="E38" i="111"/>
  <c r="E39" i="111"/>
  <c r="E40" i="111"/>
  <c r="D36" i="111"/>
  <c r="D37" i="111"/>
  <c r="D38" i="111"/>
  <c r="D39" i="111"/>
  <c r="D40" i="111"/>
  <c r="C36" i="111"/>
  <c r="C37" i="111"/>
  <c r="C38" i="111"/>
  <c r="C39" i="111"/>
  <c r="C40" i="111"/>
  <c r="D35" i="111"/>
  <c r="E35" i="111"/>
  <c r="C35" i="111"/>
  <c r="C139" i="108"/>
  <c r="D139" i="108"/>
  <c r="C137" i="108"/>
  <c r="D137" i="108"/>
  <c r="C127" i="108"/>
  <c r="D127" i="108"/>
  <c r="D123" i="108"/>
  <c r="C111" i="108"/>
  <c r="D111" i="108"/>
  <c r="E111" i="108"/>
  <c r="C109" i="108"/>
  <c r="D109" i="108"/>
  <c r="E109" i="108"/>
  <c r="C107" i="108"/>
  <c r="D107" i="108"/>
  <c r="E107" i="108"/>
  <c r="C102" i="108"/>
  <c r="D102" i="108"/>
  <c r="E99" i="108"/>
  <c r="E100" i="108"/>
  <c r="E101" i="108"/>
  <c r="E102" i="108"/>
  <c r="C98" i="108"/>
  <c r="D98" i="108"/>
  <c r="E98" i="108"/>
  <c r="C96" i="108"/>
  <c r="D96" i="108"/>
  <c r="C95" i="108"/>
  <c r="D95" i="108"/>
  <c r="C94" i="108"/>
  <c r="D94" i="108"/>
  <c r="C93" i="108"/>
  <c r="D93" i="108"/>
  <c r="E94" i="108"/>
  <c r="E95" i="108"/>
  <c r="E96" i="108"/>
  <c r="E93" i="108"/>
  <c r="C72" i="108"/>
  <c r="D72" i="108"/>
  <c r="E72" i="108"/>
  <c r="C63" i="108"/>
  <c r="D63" i="108"/>
  <c r="E63" i="108"/>
  <c r="E59" i="108"/>
  <c r="E49" i="108"/>
  <c r="E48" i="108"/>
  <c r="E47" i="108"/>
  <c r="C44" i="108"/>
  <c r="D44" i="108"/>
  <c r="C42" i="108"/>
  <c r="D42" i="108"/>
  <c r="C41" i="108"/>
  <c r="D41" i="108"/>
  <c r="C40" i="108"/>
  <c r="D40" i="108"/>
  <c r="C39" i="108"/>
  <c r="D39" i="108"/>
  <c r="C38" i="108"/>
  <c r="D38" i="108"/>
  <c r="C37" i="108"/>
  <c r="D37" i="108"/>
  <c r="C36" i="108"/>
  <c r="D36" i="108"/>
  <c r="C35" i="108"/>
  <c r="D35" i="108"/>
  <c r="E36" i="108"/>
  <c r="E37" i="108"/>
  <c r="E38" i="108"/>
  <c r="E39" i="108"/>
  <c r="E40" i="108"/>
  <c r="E41" i="108"/>
  <c r="E42" i="108"/>
  <c r="E43" i="108"/>
  <c r="E44" i="108"/>
  <c r="E35" i="108"/>
  <c r="C33" i="108"/>
  <c r="D33" i="108"/>
  <c r="C32" i="108"/>
  <c r="D32" i="108"/>
  <c r="C31" i="108"/>
  <c r="D31" i="108"/>
  <c r="C30" i="108"/>
  <c r="D30" i="108"/>
  <c r="C29" i="108"/>
  <c r="D29" i="108"/>
  <c r="C28" i="108"/>
  <c r="D28" i="108"/>
  <c r="D27" i="108" s="1"/>
  <c r="C25" i="108"/>
  <c r="D25" i="108"/>
  <c r="C21" i="108"/>
  <c r="D21" i="108"/>
  <c r="C18" i="108"/>
  <c r="D18" i="108"/>
  <c r="E18" i="108"/>
  <c r="C14" i="108"/>
  <c r="D14" i="108"/>
  <c r="C12" i="108"/>
  <c r="D12" i="108"/>
  <c r="C11" i="108"/>
  <c r="D11" i="108"/>
  <c r="C10" i="108"/>
  <c r="D10" i="108"/>
  <c r="C9" i="108"/>
  <c r="D9" i="108"/>
  <c r="C8" i="108"/>
  <c r="D8" i="108"/>
  <c r="C7" i="108"/>
  <c r="D7" i="108"/>
  <c r="C27" i="108" l="1"/>
  <c r="C43" i="1" l="1"/>
  <c r="D43" i="1"/>
  <c r="C38" i="1"/>
  <c r="D38" i="1"/>
  <c r="C29" i="1"/>
  <c r="D29" i="1"/>
  <c r="C14" i="1"/>
  <c r="C12" i="1"/>
  <c r="D12" i="1"/>
  <c r="C140" i="3"/>
  <c r="C139" i="1" s="1"/>
  <c r="G25" i="61" s="1"/>
  <c r="D140" i="3"/>
  <c r="D139" i="1" s="1"/>
  <c r="H25" i="61" s="1"/>
  <c r="C138" i="3"/>
  <c r="D138" i="3"/>
  <c r="C137" i="3"/>
  <c r="C137" i="1" s="1"/>
  <c r="G26" i="73" s="1"/>
  <c r="D137" i="3"/>
  <c r="D137" i="1" s="1"/>
  <c r="H26" i="73" s="1"/>
  <c r="C127" i="3"/>
  <c r="C127" i="1" s="1"/>
  <c r="G21" i="61" s="1"/>
  <c r="D127" i="3"/>
  <c r="D127" i="1" s="1"/>
  <c r="H21" i="61" s="1"/>
  <c r="C123" i="3"/>
  <c r="C123" i="1" s="1"/>
  <c r="D123" i="3"/>
  <c r="D123" i="1" s="1"/>
  <c r="C124" i="3"/>
  <c r="C124" i="1" s="1"/>
  <c r="D124" i="3"/>
  <c r="D124" i="1" s="1"/>
  <c r="C111" i="3"/>
  <c r="D111" i="3"/>
  <c r="C109" i="3"/>
  <c r="D109" i="3"/>
  <c r="C107" i="3"/>
  <c r="C107" i="1" s="1"/>
  <c r="D107" i="3"/>
  <c r="D107" i="1" s="1"/>
  <c r="C102" i="3"/>
  <c r="C102" i="1" s="1"/>
  <c r="D102" i="3"/>
  <c r="D102" i="1" s="1"/>
  <c r="C98" i="3"/>
  <c r="D98" i="3"/>
  <c r="C97" i="3"/>
  <c r="C96" i="3"/>
  <c r="C96" i="1" s="1"/>
  <c r="G9" i="73" s="1"/>
  <c r="D96" i="3"/>
  <c r="D96" i="1" s="1"/>
  <c r="H9" i="73" s="1"/>
  <c r="C94" i="3"/>
  <c r="D94" i="3"/>
  <c r="C93" i="3"/>
  <c r="D93" i="3"/>
  <c r="C92" i="3"/>
  <c r="D92" i="3"/>
  <c r="C74" i="3"/>
  <c r="D74" i="3"/>
  <c r="C65" i="3"/>
  <c r="C63" i="1" s="1"/>
  <c r="C25" i="61" s="1"/>
  <c r="D65" i="3"/>
  <c r="D63" i="1" s="1"/>
  <c r="D25" i="61" s="1"/>
  <c r="C61" i="3"/>
  <c r="C59" i="1" s="1"/>
  <c r="D61" i="3"/>
  <c r="D59" i="1" s="1"/>
  <c r="C60" i="3"/>
  <c r="C58" i="1" s="1"/>
  <c r="D60" i="3"/>
  <c r="D58" i="1" s="1"/>
  <c r="C50" i="3"/>
  <c r="D50" i="3"/>
  <c r="C49" i="3"/>
  <c r="C47" i="1" s="1"/>
  <c r="D49" i="3"/>
  <c r="D47" i="1" s="1"/>
  <c r="C42" i="3"/>
  <c r="D42" i="3"/>
  <c r="E40" i="3"/>
  <c r="E41" i="3"/>
  <c r="E42" i="3"/>
  <c r="E43" i="3"/>
  <c r="E44" i="3"/>
  <c r="E45" i="3"/>
  <c r="E46" i="3"/>
  <c r="C39" i="3"/>
  <c r="D39" i="3"/>
  <c r="C38" i="3"/>
  <c r="D38" i="3"/>
  <c r="C37" i="3"/>
  <c r="D37" i="3"/>
  <c r="C35" i="3"/>
  <c r="C33" i="1" s="1"/>
  <c r="D35" i="3"/>
  <c r="D33" i="1" s="1"/>
  <c r="C34" i="3"/>
  <c r="C32" i="1" s="1"/>
  <c r="D34" i="3"/>
  <c r="D32" i="1" s="1"/>
  <c r="C33" i="3"/>
  <c r="C31" i="1" s="1"/>
  <c r="D33" i="3"/>
  <c r="D31" i="1" s="1"/>
  <c r="E33" i="3"/>
  <c r="C32" i="3"/>
  <c r="C30" i="1" s="1"/>
  <c r="D32" i="3"/>
  <c r="D30" i="1" s="1"/>
  <c r="C30" i="3"/>
  <c r="C28" i="1" s="1"/>
  <c r="C27" i="3"/>
  <c r="C25" i="1" s="1"/>
  <c r="D27" i="3"/>
  <c r="D25" i="1" s="1"/>
  <c r="C23" i="3"/>
  <c r="C21" i="1" s="1"/>
  <c r="D23" i="3"/>
  <c r="D21" i="1" s="1"/>
  <c r="C20" i="3"/>
  <c r="D20" i="3"/>
  <c r="D16" i="3"/>
  <c r="D14" i="1" s="1"/>
  <c r="E97" i="113"/>
  <c r="E97" i="108" s="1"/>
  <c r="D97" i="113"/>
  <c r="C97" i="113"/>
  <c r="C97" i="108" s="1"/>
  <c r="C13" i="3"/>
  <c r="C11" i="1" s="1"/>
  <c r="D13" i="3"/>
  <c r="D11" i="1" s="1"/>
  <c r="C12" i="3"/>
  <c r="C10" i="1" s="1"/>
  <c r="D12" i="3"/>
  <c r="D10" i="1" s="1"/>
  <c r="C11" i="3"/>
  <c r="C9" i="1" s="1"/>
  <c r="D11" i="3"/>
  <c r="D9" i="1" s="1"/>
  <c r="C10" i="3"/>
  <c r="C8" i="1" s="1"/>
  <c r="D10" i="3"/>
  <c r="D8" i="1" s="1"/>
  <c r="C9" i="3"/>
  <c r="C7" i="1" s="1"/>
  <c r="D9" i="3"/>
  <c r="D7" i="1" s="1"/>
  <c r="C52" i="79"/>
  <c r="D52" i="79"/>
  <c r="C51" i="79"/>
  <c r="D51" i="79"/>
  <c r="C47" i="79"/>
  <c r="D47" i="79"/>
  <c r="C46" i="79"/>
  <c r="D46" i="79"/>
  <c r="C45" i="79"/>
  <c r="D45" i="79"/>
  <c r="C24" i="79"/>
  <c r="D24" i="79"/>
  <c r="C14" i="79"/>
  <c r="D14" i="79"/>
  <c r="C10" i="79"/>
  <c r="D10" i="79"/>
  <c r="C39" i="79"/>
  <c r="D39" i="79"/>
  <c r="C91" i="3" l="1"/>
  <c r="C27" i="1"/>
  <c r="C9" i="73" s="1"/>
  <c r="D97" i="108"/>
  <c r="D97" i="3"/>
  <c r="D91" i="3" s="1"/>
  <c r="C52" i="84"/>
  <c r="C111" i="1" s="1"/>
  <c r="G8" i="61" s="1"/>
  <c r="D52" i="84"/>
  <c r="D111" i="1" s="1"/>
  <c r="H8" i="61" s="1"/>
  <c r="C51" i="84"/>
  <c r="D51" i="84"/>
  <c r="C49" i="84"/>
  <c r="D49" i="84"/>
  <c r="C47" i="84"/>
  <c r="D47" i="84"/>
  <c r="C46" i="84"/>
  <c r="D46" i="84"/>
  <c r="C45" i="84"/>
  <c r="D45" i="84"/>
  <c r="C37" i="84"/>
  <c r="D37" i="84"/>
  <c r="C38" i="84"/>
  <c r="C73" i="1" s="1"/>
  <c r="C21" i="73" s="1"/>
  <c r="D38" i="84"/>
  <c r="C39" i="84"/>
  <c r="D39" i="84"/>
  <c r="C32" i="84"/>
  <c r="C48" i="1" s="1"/>
  <c r="D32" i="84"/>
  <c r="D48" i="1" s="1"/>
  <c r="C18" i="84"/>
  <c r="D18" i="84"/>
  <c r="C16" i="84"/>
  <c r="D16" i="84"/>
  <c r="C14" i="84"/>
  <c r="D14" i="84"/>
  <c r="C13" i="84"/>
  <c r="C39" i="1" s="1"/>
  <c r="D13" i="84"/>
  <c r="D39" i="1" s="1"/>
  <c r="C11" i="84"/>
  <c r="D11" i="84"/>
  <c r="C10" i="84"/>
  <c r="D10" i="84"/>
  <c r="C9" i="84"/>
  <c r="D9" i="84"/>
  <c r="D73" i="1" l="1"/>
  <c r="D21" i="73" s="1"/>
  <c r="C37" i="1"/>
  <c r="C44" i="1"/>
  <c r="C9" i="122"/>
  <c r="C35" i="1" s="1"/>
  <c r="D9" i="122"/>
  <c r="D35" i="1" s="1"/>
  <c r="C10" i="122"/>
  <c r="C36" i="1" s="1"/>
  <c r="D10" i="122"/>
  <c r="D36" i="1" s="1"/>
  <c r="C11" i="122"/>
  <c r="D11" i="122"/>
  <c r="D37" i="1" s="1"/>
  <c r="C14" i="122"/>
  <c r="C40" i="1" s="1"/>
  <c r="D14" i="122"/>
  <c r="D40" i="1" s="1"/>
  <c r="C15" i="122"/>
  <c r="C41" i="1" s="1"/>
  <c r="D15" i="122"/>
  <c r="D41" i="1" s="1"/>
  <c r="C16" i="122"/>
  <c r="C42" i="1" s="1"/>
  <c r="D16" i="122"/>
  <c r="D42" i="1" s="1"/>
  <c r="C18" i="122"/>
  <c r="D18" i="122"/>
  <c r="D44" i="1" s="1"/>
  <c r="C22" i="122"/>
  <c r="C18" i="1" s="1"/>
  <c r="D22" i="122"/>
  <c r="D18" i="1" s="1"/>
  <c r="C45" i="122"/>
  <c r="D45" i="122"/>
  <c r="C46" i="122"/>
  <c r="D46" i="122"/>
  <c r="C47" i="122"/>
  <c r="D47" i="122"/>
  <c r="C49" i="122"/>
  <c r="C97" i="1" s="1"/>
  <c r="G10" i="73" s="1"/>
  <c r="D49" i="122"/>
  <c r="D97" i="1" s="1"/>
  <c r="H10" i="73" s="1"/>
  <c r="C51" i="122"/>
  <c r="D51" i="122"/>
  <c r="C37" i="122"/>
  <c r="C72" i="1" s="1"/>
  <c r="D37" i="122"/>
  <c r="D72" i="1" s="1"/>
  <c r="C39" i="122"/>
  <c r="D39" i="122"/>
  <c r="D38" i="122"/>
  <c r="C94" i="1" l="1"/>
  <c r="G7" i="73" s="1"/>
  <c r="C39" i="126"/>
  <c r="D39" i="126"/>
  <c r="C51" i="126"/>
  <c r="C109" i="1" s="1"/>
  <c r="G6" i="61" s="1"/>
  <c r="D51" i="126"/>
  <c r="D109" i="1" s="1"/>
  <c r="H6" i="61" s="1"/>
  <c r="C47" i="126"/>
  <c r="D47" i="126"/>
  <c r="D95" i="1" s="1"/>
  <c r="H8" i="73" s="1"/>
  <c r="C46" i="126"/>
  <c r="D46" i="126"/>
  <c r="D94" i="1" s="1"/>
  <c r="H7" i="73" s="1"/>
  <c r="C45" i="126"/>
  <c r="C93" i="1" s="1"/>
  <c r="G6" i="73" s="1"/>
  <c r="D45" i="126"/>
  <c r="D93" i="1" s="1"/>
  <c r="H6" i="73" s="1"/>
  <c r="D45" i="135"/>
  <c r="E45" i="135"/>
  <c r="E44" i="135" s="1"/>
  <c r="D46" i="135"/>
  <c r="E46" i="135"/>
  <c r="D47" i="135"/>
  <c r="E47" i="135"/>
  <c r="C46" i="135"/>
  <c r="C47" i="135"/>
  <c r="C45" i="135"/>
  <c r="C39" i="135"/>
  <c r="D39" i="135"/>
  <c r="E16" i="135"/>
  <c r="E36" i="135"/>
  <c r="E39" i="135"/>
  <c r="D44" i="135"/>
  <c r="K8" i="133"/>
  <c r="N8" i="133"/>
  <c r="O8" i="133" s="1"/>
  <c r="E9" i="134"/>
  <c r="I9" i="134" s="1"/>
  <c r="K9" i="134" s="1"/>
  <c r="A1" i="132"/>
  <c r="B3" i="132"/>
  <c r="E50" i="138"/>
  <c r="D50" i="138"/>
  <c r="C50" i="138"/>
  <c r="E44" i="138"/>
  <c r="E55" i="138" s="1"/>
  <c r="D44" i="138"/>
  <c r="C44" i="138"/>
  <c r="C55" i="138" s="1"/>
  <c r="E36" i="138"/>
  <c r="D36" i="138"/>
  <c r="C36" i="138"/>
  <c r="E29" i="138"/>
  <c r="D29" i="138"/>
  <c r="C29" i="138"/>
  <c r="E25" i="138"/>
  <c r="D25" i="138"/>
  <c r="C25" i="138"/>
  <c r="E19" i="138"/>
  <c r="D19" i="138"/>
  <c r="C19" i="138"/>
  <c r="E8" i="138"/>
  <c r="D8" i="138"/>
  <c r="D35" i="138" s="1"/>
  <c r="D40" i="138" s="1"/>
  <c r="C8" i="138"/>
  <c r="E50" i="137"/>
  <c r="D50" i="137"/>
  <c r="C50" i="137"/>
  <c r="E44" i="137"/>
  <c r="D44" i="137"/>
  <c r="D55" i="137" s="1"/>
  <c r="C44" i="137"/>
  <c r="E36" i="137"/>
  <c r="D36" i="137"/>
  <c r="C36" i="137"/>
  <c r="E29" i="137"/>
  <c r="D29" i="137"/>
  <c r="C29" i="137"/>
  <c r="E25" i="137"/>
  <c r="D25" i="137"/>
  <c r="C25" i="137"/>
  <c r="E19" i="137"/>
  <c r="D19" i="137"/>
  <c r="C19" i="137"/>
  <c r="E8" i="137"/>
  <c r="E35" i="137" s="1"/>
  <c r="E40" i="137" s="1"/>
  <c r="D8" i="137"/>
  <c r="C8" i="137"/>
  <c r="C35" i="137" s="1"/>
  <c r="C40" i="137" s="1"/>
  <c r="E50" i="136"/>
  <c r="D50" i="136"/>
  <c r="C50" i="136"/>
  <c r="E44" i="136"/>
  <c r="D44" i="136"/>
  <c r="C44" i="136"/>
  <c r="C55" i="136" s="1"/>
  <c r="E36" i="136"/>
  <c r="D36" i="136"/>
  <c r="C36" i="136"/>
  <c r="E29" i="136"/>
  <c r="D29" i="136"/>
  <c r="C29" i="136"/>
  <c r="E25" i="136"/>
  <c r="D25" i="136"/>
  <c r="C25" i="136"/>
  <c r="E19" i="136"/>
  <c r="D19" i="136"/>
  <c r="C19" i="136"/>
  <c r="E8" i="136"/>
  <c r="D8" i="136"/>
  <c r="D35" i="136" s="1"/>
  <c r="D40" i="136" s="1"/>
  <c r="C8" i="136"/>
  <c r="E58" i="135"/>
  <c r="E54" i="135"/>
  <c r="E53" i="135"/>
  <c r="E50" i="135" s="1"/>
  <c r="E52" i="135"/>
  <c r="D50" i="135"/>
  <c r="C50" i="135"/>
  <c r="E49" i="135"/>
  <c r="E48" i="135"/>
  <c r="C44" i="135"/>
  <c r="C55" i="135" s="1"/>
  <c r="E38" i="135"/>
  <c r="D36" i="135"/>
  <c r="C36" i="135"/>
  <c r="E34" i="135"/>
  <c r="E33" i="135"/>
  <c r="E32" i="135"/>
  <c r="E31" i="135"/>
  <c r="E30" i="135"/>
  <c r="D29" i="135"/>
  <c r="C29" i="135"/>
  <c r="E28" i="135"/>
  <c r="E27" i="135"/>
  <c r="E26" i="135"/>
  <c r="D25" i="135"/>
  <c r="C25" i="135"/>
  <c r="E24" i="135"/>
  <c r="E23" i="135"/>
  <c r="E22" i="135"/>
  <c r="E21" i="135"/>
  <c r="E20" i="135"/>
  <c r="D19" i="135"/>
  <c r="C19" i="135"/>
  <c r="E17" i="135"/>
  <c r="E15" i="135"/>
  <c r="E14" i="135"/>
  <c r="E13" i="135"/>
  <c r="E12" i="135"/>
  <c r="E11" i="135"/>
  <c r="E10" i="135"/>
  <c r="E9" i="135"/>
  <c r="D8" i="135"/>
  <c r="D35" i="135" s="1"/>
  <c r="D40" i="135" s="1"/>
  <c r="C8" i="135"/>
  <c r="C3" i="1"/>
  <c r="E55" i="135" l="1"/>
  <c r="C35" i="135"/>
  <c r="C40" i="135" s="1"/>
  <c r="C35" i="136"/>
  <c r="C40" i="136" s="1"/>
  <c r="E35" i="136"/>
  <c r="E40" i="136" s="1"/>
  <c r="D55" i="136"/>
  <c r="D35" i="137"/>
  <c r="D40" i="137" s="1"/>
  <c r="C55" i="137"/>
  <c r="E55" i="137"/>
  <c r="C35" i="138"/>
  <c r="C40" i="138" s="1"/>
  <c r="E35" i="138"/>
  <c r="E40" i="138" s="1"/>
  <c r="D55" i="138"/>
  <c r="C95" i="1"/>
  <c r="G8" i="73" s="1"/>
  <c r="E55" i="136"/>
  <c r="D55" i="135"/>
  <c r="M9" i="134"/>
  <c r="A1" i="104"/>
  <c r="H8" i="134" l="1"/>
  <c r="N8" i="134" s="1"/>
  <c r="F14" i="134"/>
  <c r="G14" i="134"/>
  <c r="C14" i="134"/>
  <c r="I13" i="134"/>
  <c r="K13" i="134" s="1"/>
  <c r="E11" i="134"/>
  <c r="M11" i="134" s="1"/>
  <c r="L14" i="134"/>
  <c r="J14" i="134"/>
  <c r="H14" i="134"/>
  <c r="D14" i="134"/>
  <c r="E10" i="134"/>
  <c r="M10" i="134" s="1"/>
  <c r="E8" i="134"/>
  <c r="E7" i="134"/>
  <c r="C18" i="131"/>
  <c r="C14" i="131"/>
  <c r="C9" i="130"/>
  <c r="C68" i="130"/>
  <c r="C63" i="130"/>
  <c r="C59" i="130"/>
  <c r="C54" i="130"/>
  <c r="C35" i="130"/>
  <c r="C34" i="130" s="1"/>
  <c r="C24" i="130"/>
  <c r="I8" i="134" l="1"/>
  <c r="C21" i="131"/>
  <c r="O8" i="134"/>
  <c r="M13" i="134"/>
  <c r="E14" i="134"/>
  <c r="I7" i="134"/>
  <c r="M7" i="134"/>
  <c r="M8" i="134"/>
  <c r="I10" i="134"/>
  <c r="K10" i="134" s="1"/>
  <c r="I11" i="134"/>
  <c r="C8" i="130"/>
  <c r="C51" i="130" s="1"/>
  <c r="C70" i="130" s="1"/>
  <c r="F11" i="133"/>
  <c r="F13" i="133" s="1"/>
  <c r="G11" i="133"/>
  <c r="G13" i="133" s="1"/>
  <c r="H11" i="133"/>
  <c r="H13" i="133" s="1"/>
  <c r="I11" i="133"/>
  <c r="I13" i="133" s="1"/>
  <c r="J11" i="133"/>
  <c r="J13" i="133" s="1"/>
  <c r="L11" i="133"/>
  <c r="L13" i="133" s="1"/>
  <c r="M11" i="133"/>
  <c r="E11" i="133"/>
  <c r="E13" i="133" s="1"/>
  <c r="N12" i="133"/>
  <c r="K12" i="133"/>
  <c r="N10" i="133"/>
  <c r="K10" i="133"/>
  <c r="N9" i="133"/>
  <c r="K9" i="133"/>
  <c r="N7" i="133"/>
  <c r="K7" i="133"/>
  <c r="M13" i="133"/>
  <c r="N6" i="133"/>
  <c r="K6" i="133"/>
  <c r="C24" i="132"/>
  <c r="C18" i="132"/>
  <c r="C29" i="132" s="1"/>
  <c r="C6" i="132"/>
  <c r="C16" i="132" s="1"/>
  <c r="C41" i="132" l="1"/>
  <c r="B41" i="132"/>
  <c r="O7" i="133"/>
  <c r="O9" i="133"/>
  <c r="K11" i="134"/>
  <c r="K8" i="134"/>
  <c r="I14" i="134"/>
  <c r="K7" i="134"/>
  <c r="M14" i="134"/>
  <c r="N11" i="133"/>
  <c r="O10" i="133"/>
  <c r="K11" i="133"/>
  <c r="O12" i="133"/>
  <c r="K13" i="133"/>
  <c r="O6" i="133"/>
  <c r="N13" i="133"/>
  <c r="K14" i="134" l="1"/>
  <c r="O11" i="133"/>
  <c r="O13" i="133" l="1"/>
  <c r="E18" i="131" l="1"/>
  <c r="E14" i="131"/>
  <c r="F18" i="131"/>
  <c r="D14" i="131"/>
  <c r="D18" i="131"/>
  <c r="D68" i="130"/>
  <c r="F63" i="130"/>
  <c r="F59" i="130"/>
  <c r="F54" i="130"/>
  <c r="F45" i="130"/>
  <c r="F40" i="130"/>
  <c r="F35" i="130"/>
  <c r="F9" i="130"/>
  <c r="F8" i="130" s="1"/>
  <c r="F34" i="130" l="1"/>
  <c r="F51" i="130" s="1"/>
  <c r="F70" i="130" s="1"/>
  <c r="F21" i="131"/>
  <c r="E21" i="131"/>
  <c r="I11" i="73" l="1"/>
  <c r="E10" i="73"/>
  <c r="E139" i="108"/>
  <c r="E137" i="108"/>
  <c r="E127" i="108"/>
  <c r="E126" i="108" s="1"/>
  <c r="E75" i="108"/>
  <c r="E74" i="108" s="1"/>
  <c r="E50" i="108"/>
  <c r="E57" i="108"/>
  <c r="E58" i="108"/>
  <c r="E46" i="108"/>
  <c r="E28" i="108"/>
  <c r="E29" i="108"/>
  <c r="E31" i="108"/>
  <c r="E32" i="108"/>
  <c r="E8" i="108"/>
  <c r="E9" i="108"/>
  <c r="E10" i="108"/>
  <c r="E11" i="108"/>
  <c r="E12" i="108"/>
  <c r="E14" i="108"/>
  <c r="E15" i="108"/>
  <c r="E16" i="108"/>
  <c r="E17" i="108"/>
  <c r="E19" i="108"/>
  <c r="E21" i="108"/>
  <c r="E22" i="108"/>
  <c r="E23" i="108"/>
  <c r="E24" i="108"/>
  <c r="E25" i="108"/>
  <c r="E26" i="108"/>
  <c r="E7" i="108"/>
  <c r="E110" i="1"/>
  <c r="E16" i="1"/>
  <c r="E17" i="1"/>
  <c r="E19" i="1"/>
  <c r="E68" i="1"/>
  <c r="E69" i="1"/>
  <c r="E70" i="1"/>
  <c r="E79" i="1"/>
  <c r="E80" i="1"/>
  <c r="E81" i="1"/>
  <c r="E34" i="111"/>
  <c r="E30" i="111"/>
  <c r="E27" i="111" s="1"/>
  <c r="E96" i="112"/>
  <c r="E97" i="112"/>
  <c r="E94" i="112"/>
  <c r="E95" i="112"/>
  <c r="E92" i="112" s="1"/>
  <c r="E93" i="112"/>
  <c r="E13" i="112"/>
  <c r="E150" i="3"/>
  <c r="E6" i="112"/>
  <c r="E20" i="112"/>
  <c r="E28" i="112"/>
  <c r="E34" i="112"/>
  <c r="E45" i="112"/>
  <c r="E51" i="112"/>
  <c r="E56" i="112"/>
  <c r="E62" i="112"/>
  <c r="E66" i="112"/>
  <c r="E71" i="112"/>
  <c r="E74" i="112"/>
  <c r="E78" i="112"/>
  <c r="E149" i="3"/>
  <c r="E76" i="113"/>
  <c r="E73" i="113"/>
  <c r="E74" i="3"/>
  <c r="E75" i="3"/>
  <c r="E77" i="3"/>
  <c r="E75" i="1" s="1"/>
  <c r="E78" i="3"/>
  <c r="E79" i="3"/>
  <c r="E81" i="3"/>
  <c r="E82" i="3"/>
  <c r="E83" i="3"/>
  <c r="E84" i="3"/>
  <c r="E85" i="3"/>
  <c r="E126" i="113"/>
  <c r="E127" i="3"/>
  <c r="E127" i="1" s="1"/>
  <c r="E128" i="3"/>
  <c r="E129" i="3"/>
  <c r="E131" i="3"/>
  <c r="E132" i="3"/>
  <c r="E133" i="3"/>
  <c r="E134" i="3"/>
  <c r="E135" i="113"/>
  <c r="E136" i="3"/>
  <c r="E137" i="3"/>
  <c r="E137" i="1" s="1"/>
  <c r="E138" i="3"/>
  <c r="E139" i="3"/>
  <c r="E140" i="3"/>
  <c r="E139" i="1" s="1"/>
  <c r="I25" i="61" s="1"/>
  <c r="E142" i="3"/>
  <c r="E143" i="3"/>
  <c r="E144" i="3"/>
  <c r="E145" i="3"/>
  <c r="E33" i="108"/>
  <c r="E24" i="79"/>
  <c r="E47" i="79"/>
  <c r="E45" i="79"/>
  <c r="E57" i="79"/>
  <c r="E58" i="84"/>
  <c r="E57" i="84"/>
  <c r="E54" i="108"/>
  <c r="E51" i="108" s="1"/>
  <c r="E32" i="84"/>
  <c r="E46" i="84"/>
  <c r="E47" i="84"/>
  <c r="E58" i="122"/>
  <c r="E57" i="122"/>
  <c r="E9" i="122"/>
  <c r="E49" i="122"/>
  <c r="E51" i="122"/>
  <c r="E52" i="122"/>
  <c r="E58" i="126"/>
  <c r="E57" i="126"/>
  <c r="E92" i="3"/>
  <c r="E93" i="3"/>
  <c r="E94" i="3"/>
  <c r="E95" i="1" s="1"/>
  <c r="E96" i="3"/>
  <c r="E98" i="3"/>
  <c r="E99" i="3"/>
  <c r="E100" i="3"/>
  <c r="E101" i="3"/>
  <c r="E102" i="3"/>
  <c r="E102" i="1" s="1"/>
  <c r="E103" i="3"/>
  <c r="E104" i="3"/>
  <c r="E105" i="3"/>
  <c r="E106" i="3"/>
  <c r="E107" i="3"/>
  <c r="E107" i="1" s="1"/>
  <c r="E108" i="11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3" i="3"/>
  <c r="E123" i="1" s="1"/>
  <c r="E124" i="3"/>
  <c r="E124" i="1" s="1"/>
  <c r="E9" i="3"/>
  <c r="E7" i="1" s="1"/>
  <c r="E10" i="3"/>
  <c r="E8" i="1" s="1"/>
  <c r="E11" i="3"/>
  <c r="E9" i="1" s="1"/>
  <c r="E12" i="3"/>
  <c r="E10" i="1" s="1"/>
  <c r="E11" i="1"/>
  <c r="E14" i="3"/>
  <c r="E12" i="1" s="1"/>
  <c r="E15" i="113"/>
  <c r="E16" i="3"/>
  <c r="E17" i="3"/>
  <c r="E18" i="3"/>
  <c r="E19" i="3"/>
  <c r="E20" i="3"/>
  <c r="E21" i="3"/>
  <c r="E22" i="113"/>
  <c r="E20" i="108" s="1"/>
  <c r="E23" i="3"/>
  <c r="E21" i="1" s="1"/>
  <c r="E24" i="3"/>
  <c r="E22" i="1" s="1"/>
  <c r="E25" i="3"/>
  <c r="E23" i="1" s="1"/>
  <c r="E26" i="3"/>
  <c r="E24" i="1" s="1"/>
  <c r="E27" i="3"/>
  <c r="E25" i="1" s="1"/>
  <c r="E28" i="3"/>
  <c r="E26" i="1" s="1"/>
  <c r="E29" i="114"/>
  <c r="E31" i="3"/>
  <c r="E29" i="1" s="1"/>
  <c r="E31" i="1"/>
  <c r="E34" i="3"/>
  <c r="E32" i="1" s="1"/>
  <c r="E36" i="113"/>
  <c r="E37" i="3"/>
  <c r="E38" i="3"/>
  <c r="E39" i="3"/>
  <c r="E47" i="113"/>
  <c r="E48" i="3"/>
  <c r="E49" i="3"/>
  <c r="E47" i="1" s="1"/>
  <c r="E50" i="3"/>
  <c r="E51" i="3"/>
  <c r="E52" i="3"/>
  <c r="E54" i="3"/>
  <c r="E55" i="3"/>
  <c r="E56" i="3"/>
  <c r="E57" i="3"/>
  <c r="E58" i="113"/>
  <c r="E59" i="3"/>
  <c r="E60" i="3"/>
  <c r="E58" i="1" s="1"/>
  <c r="E61" i="3"/>
  <c r="E59" i="1" s="1"/>
  <c r="E62" i="3"/>
  <c r="E8" i="113"/>
  <c r="E65" i="3"/>
  <c r="E63" i="1" s="1"/>
  <c r="E25" i="61" s="1"/>
  <c r="E24" i="61" s="1"/>
  <c r="E30" i="61" s="1"/>
  <c r="E66" i="3"/>
  <c r="E64" i="1" s="1"/>
  <c r="E67" i="3"/>
  <c r="E65" i="1" s="1"/>
  <c r="E69" i="3"/>
  <c r="E70" i="3"/>
  <c r="E71" i="3"/>
  <c r="E72" i="3"/>
  <c r="E46" i="79"/>
  <c r="E48" i="79"/>
  <c r="E49" i="79"/>
  <c r="E50" i="116"/>
  <c r="E51" i="79"/>
  <c r="E52" i="79"/>
  <c r="E53" i="79"/>
  <c r="E54" i="79"/>
  <c r="E44" i="118"/>
  <c r="E44" i="116"/>
  <c r="E55" i="116" s="1"/>
  <c r="E9" i="79"/>
  <c r="E10" i="79"/>
  <c r="E11" i="79"/>
  <c r="E12" i="79"/>
  <c r="E13" i="79"/>
  <c r="E14" i="79"/>
  <c r="E15" i="79"/>
  <c r="E16" i="79"/>
  <c r="E17" i="79"/>
  <c r="E18" i="79"/>
  <c r="E19" i="118"/>
  <c r="E20" i="79"/>
  <c r="E21" i="79"/>
  <c r="E22" i="79"/>
  <c r="E23" i="79"/>
  <c r="E26" i="79"/>
  <c r="E27" i="79"/>
  <c r="E28" i="79"/>
  <c r="E30" i="79"/>
  <c r="E31" i="79"/>
  <c r="E32" i="79"/>
  <c r="E33" i="79"/>
  <c r="E34" i="79"/>
  <c r="E8" i="116"/>
  <c r="E37" i="79"/>
  <c r="E38" i="79"/>
  <c r="E48" i="84"/>
  <c r="E49" i="84"/>
  <c r="E50" i="119"/>
  <c r="E51" i="84"/>
  <c r="E52" i="84"/>
  <c r="E53" i="84"/>
  <c r="E54" i="84"/>
  <c r="E9" i="84"/>
  <c r="E11" i="84"/>
  <c r="E12" i="84"/>
  <c r="E15" i="84"/>
  <c r="E16" i="84"/>
  <c r="E17" i="84"/>
  <c r="E18" i="84"/>
  <c r="E20" i="84"/>
  <c r="E21" i="84"/>
  <c r="E22" i="84"/>
  <c r="E23" i="84"/>
  <c r="E24" i="84"/>
  <c r="E26" i="84"/>
  <c r="E27" i="84"/>
  <c r="E28" i="84"/>
  <c r="E29" i="119"/>
  <c r="E30" i="84"/>
  <c r="E31" i="84"/>
  <c r="E33" i="84"/>
  <c r="E34" i="84"/>
  <c r="E8" i="120"/>
  <c r="E37" i="84"/>
  <c r="E38" i="84"/>
  <c r="E45" i="122"/>
  <c r="E46" i="122"/>
  <c r="E47" i="122"/>
  <c r="E48" i="122"/>
  <c r="E50" i="123"/>
  <c r="E53" i="122"/>
  <c r="E54" i="122"/>
  <c r="E44" i="124"/>
  <c r="E44" i="123"/>
  <c r="E55" i="123" s="1"/>
  <c r="E10" i="122"/>
  <c r="E11" i="122"/>
  <c r="E12" i="122"/>
  <c r="E13" i="122"/>
  <c r="E14" i="122"/>
  <c r="E15" i="122"/>
  <c r="E16" i="122"/>
  <c r="E17" i="122"/>
  <c r="E18" i="122"/>
  <c r="E19" i="123"/>
  <c r="E20" i="122"/>
  <c r="E21" i="122"/>
  <c r="E22" i="122"/>
  <c r="E23" i="122"/>
  <c r="E24" i="122"/>
  <c r="E26" i="122"/>
  <c r="E27" i="122"/>
  <c r="E28" i="122"/>
  <c r="E30" i="122"/>
  <c r="E31" i="122"/>
  <c r="E32" i="122"/>
  <c r="E33" i="122"/>
  <c r="E34" i="122"/>
  <c r="E8" i="124"/>
  <c r="E8" i="123"/>
  <c r="E36" i="123"/>
  <c r="E37" i="122"/>
  <c r="E38" i="122"/>
  <c r="E39" i="122"/>
  <c r="E45" i="126"/>
  <c r="E46" i="126"/>
  <c r="E47" i="126"/>
  <c r="E48" i="126"/>
  <c r="E49" i="126"/>
  <c r="E50" i="127"/>
  <c r="E51" i="126"/>
  <c r="E52" i="126"/>
  <c r="E53" i="126"/>
  <c r="E54" i="126"/>
  <c r="E44" i="127"/>
  <c r="E9" i="126"/>
  <c r="E10" i="126"/>
  <c r="E11" i="126"/>
  <c r="E12" i="126"/>
  <c r="E13" i="126"/>
  <c r="E14" i="126"/>
  <c r="E15" i="126"/>
  <c r="E16" i="126"/>
  <c r="E17" i="126"/>
  <c r="E18" i="126"/>
  <c r="E20" i="126"/>
  <c r="E21" i="126"/>
  <c r="E22" i="126"/>
  <c r="E23" i="126"/>
  <c r="E24" i="126"/>
  <c r="E26" i="126"/>
  <c r="E27" i="126"/>
  <c r="E28" i="126"/>
  <c r="E30" i="126"/>
  <c r="E31" i="126"/>
  <c r="E32" i="126"/>
  <c r="E33" i="126"/>
  <c r="E34" i="126"/>
  <c r="E8" i="127"/>
  <c r="E36" i="127"/>
  <c r="E37" i="126"/>
  <c r="E38" i="126"/>
  <c r="E39" i="126"/>
  <c r="E30" i="115"/>
  <c r="E30" i="3" s="1"/>
  <c r="E28" i="1" s="1"/>
  <c r="D30" i="115"/>
  <c r="D30" i="3" s="1"/>
  <c r="D28" i="1" s="1"/>
  <c r="D27" i="1" s="1"/>
  <c r="D9" i="73" s="1"/>
  <c r="C29" i="115"/>
  <c r="D29" i="114"/>
  <c r="C29" i="114"/>
  <c r="D29" i="113"/>
  <c r="C29" i="113"/>
  <c r="C29" i="3"/>
  <c r="D28" i="112"/>
  <c r="D27" i="112" s="1"/>
  <c r="C27" i="112"/>
  <c r="D27" i="111"/>
  <c r="C27" i="111"/>
  <c r="G3" i="63"/>
  <c r="E3" i="63"/>
  <c r="E3" i="64" s="1"/>
  <c r="D3" i="63"/>
  <c r="D3" i="64" s="1"/>
  <c r="D8" i="104"/>
  <c r="D14" i="104"/>
  <c r="D18" i="103"/>
  <c r="D14" i="103"/>
  <c r="D9" i="103"/>
  <c r="E134" i="115"/>
  <c r="D134" i="115"/>
  <c r="C134" i="115"/>
  <c r="E134" i="114"/>
  <c r="D134" i="114"/>
  <c r="C134" i="114"/>
  <c r="D135" i="113"/>
  <c r="C135" i="113"/>
  <c r="D135" i="3"/>
  <c r="C135" i="3"/>
  <c r="A1" i="103"/>
  <c r="A2" i="131"/>
  <c r="A1" i="130"/>
  <c r="E63" i="130"/>
  <c r="D63" i="130"/>
  <c r="E59" i="130"/>
  <c r="D59" i="130"/>
  <c r="E54" i="130"/>
  <c r="D54" i="130"/>
  <c r="E45" i="130"/>
  <c r="D45" i="130"/>
  <c r="E40" i="130"/>
  <c r="D40" i="130"/>
  <c r="E35" i="130"/>
  <c r="E34" i="130" s="1"/>
  <c r="D35" i="130"/>
  <c r="E29" i="130"/>
  <c r="D29" i="130"/>
  <c r="E24" i="130"/>
  <c r="D24" i="130"/>
  <c r="E19" i="130"/>
  <c r="D19" i="130"/>
  <c r="E14" i="130"/>
  <c r="D14" i="130"/>
  <c r="E9" i="130"/>
  <c r="D9" i="130"/>
  <c r="E50" i="129"/>
  <c r="D50" i="129"/>
  <c r="C50" i="129"/>
  <c r="E44" i="129"/>
  <c r="E55" i="129" s="1"/>
  <c r="D44" i="129"/>
  <c r="D55" i="129" s="1"/>
  <c r="C44" i="129"/>
  <c r="C55" i="129" s="1"/>
  <c r="E36" i="129"/>
  <c r="D36" i="129"/>
  <c r="C36" i="129"/>
  <c r="E29" i="129"/>
  <c r="D29" i="129"/>
  <c r="C29" i="129"/>
  <c r="E25" i="129"/>
  <c r="D25" i="129"/>
  <c r="C25" i="129"/>
  <c r="E19" i="129"/>
  <c r="D19" i="129"/>
  <c r="C19" i="129"/>
  <c r="E8" i="129"/>
  <c r="E35" i="129" s="1"/>
  <c r="E40" i="129" s="1"/>
  <c r="D8" i="129"/>
  <c r="C8" i="129"/>
  <c r="E50" i="128"/>
  <c r="D50" i="128"/>
  <c r="C50" i="128"/>
  <c r="E44" i="128"/>
  <c r="E55" i="128"/>
  <c r="D44" i="128"/>
  <c r="D55" i="128"/>
  <c r="C44" i="128"/>
  <c r="C55" i="128"/>
  <c r="E36" i="128"/>
  <c r="D36" i="128"/>
  <c r="C36" i="128"/>
  <c r="E29" i="128"/>
  <c r="D29" i="128"/>
  <c r="C29" i="128"/>
  <c r="E25" i="128"/>
  <c r="D25" i="128"/>
  <c r="C25" i="128"/>
  <c r="E19" i="128"/>
  <c r="D19" i="128"/>
  <c r="C19" i="128"/>
  <c r="E8" i="128"/>
  <c r="E35" i="128"/>
  <c r="E40" i="128" s="1"/>
  <c r="D8" i="128"/>
  <c r="C8" i="128"/>
  <c r="C35" i="128" s="1"/>
  <c r="C40" i="128" s="1"/>
  <c r="D50" i="127"/>
  <c r="C50" i="127"/>
  <c r="D44" i="127"/>
  <c r="D55" i="127" s="1"/>
  <c r="C44" i="127"/>
  <c r="C55" i="127" s="1"/>
  <c r="D36" i="127"/>
  <c r="C36" i="127"/>
  <c r="E29" i="127"/>
  <c r="D29" i="127"/>
  <c r="C29" i="127"/>
  <c r="E25" i="127"/>
  <c r="D25" i="127"/>
  <c r="C25" i="127"/>
  <c r="E19" i="127"/>
  <c r="D19" i="127"/>
  <c r="C19" i="127"/>
  <c r="D8" i="127"/>
  <c r="D35" i="127" s="1"/>
  <c r="C8" i="127"/>
  <c r="D50" i="126"/>
  <c r="C50" i="126"/>
  <c r="D44" i="126"/>
  <c r="D55" i="126" s="1"/>
  <c r="C44" i="126"/>
  <c r="C55" i="126" s="1"/>
  <c r="D36" i="126"/>
  <c r="C36" i="126"/>
  <c r="D29" i="126"/>
  <c r="C29" i="126"/>
  <c r="D25" i="126"/>
  <c r="C25" i="126"/>
  <c r="D19" i="126"/>
  <c r="C19" i="126"/>
  <c r="D8" i="126"/>
  <c r="D40" i="126" s="1"/>
  <c r="C8" i="126"/>
  <c r="C35" i="126" s="1"/>
  <c r="C40" i="126" s="1"/>
  <c r="E50" i="125"/>
  <c r="D50" i="125"/>
  <c r="C50" i="125"/>
  <c r="E44" i="125"/>
  <c r="D44" i="125"/>
  <c r="C44" i="125"/>
  <c r="E36" i="125"/>
  <c r="D36" i="125"/>
  <c r="C36" i="125"/>
  <c r="E29" i="125"/>
  <c r="D29" i="125"/>
  <c r="C29" i="125"/>
  <c r="E25" i="125"/>
  <c r="D25" i="125"/>
  <c r="C25" i="125"/>
  <c r="E19" i="125"/>
  <c r="D19" i="125"/>
  <c r="C19" i="125"/>
  <c r="E8" i="125"/>
  <c r="D8" i="125"/>
  <c r="C8" i="125"/>
  <c r="C35" i="125" s="1"/>
  <c r="C40" i="125" s="1"/>
  <c r="E50" i="124"/>
  <c r="D50" i="124"/>
  <c r="C50" i="124"/>
  <c r="D44" i="124"/>
  <c r="D55" i="124" s="1"/>
  <c r="C44" i="124"/>
  <c r="C55" i="124" s="1"/>
  <c r="E36" i="124"/>
  <c r="D36" i="124"/>
  <c r="C36" i="124"/>
  <c r="E29" i="124"/>
  <c r="D29" i="124"/>
  <c r="C29" i="124"/>
  <c r="E25" i="124"/>
  <c r="D25" i="124"/>
  <c r="C25" i="124"/>
  <c r="E19" i="124"/>
  <c r="D19" i="124"/>
  <c r="C19" i="124"/>
  <c r="D8" i="124"/>
  <c r="D35" i="124" s="1"/>
  <c r="C8" i="124"/>
  <c r="D50" i="123"/>
  <c r="C50" i="123"/>
  <c r="D44" i="123"/>
  <c r="D55" i="123" s="1"/>
  <c r="C44" i="123"/>
  <c r="C55" i="123" s="1"/>
  <c r="D36" i="123"/>
  <c r="C36" i="123"/>
  <c r="E29" i="123"/>
  <c r="D29" i="123"/>
  <c r="C29" i="123"/>
  <c r="E25" i="123"/>
  <c r="D25" i="123"/>
  <c r="C25" i="123"/>
  <c r="D19" i="123"/>
  <c r="C19" i="123"/>
  <c r="D8" i="123"/>
  <c r="C8" i="123"/>
  <c r="D50" i="122"/>
  <c r="C50" i="122"/>
  <c r="D44" i="122"/>
  <c r="D55" i="122" s="1"/>
  <c r="C44" i="122"/>
  <c r="C55" i="122" s="1"/>
  <c r="D36" i="122"/>
  <c r="C36" i="122"/>
  <c r="D29" i="122"/>
  <c r="C29" i="122"/>
  <c r="D25" i="122"/>
  <c r="C25" i="122"/>
  <c r="D19" i="122"/>
  <c r="C19" i="122"/>
  <c r="D8" i="122"/>
  <c r="D35" i="122" s="1"/>
  <c r="D40" i="122" s="1"/>
  <c r="C8" i="122"/>
  <c r="E50" i="121"/>
  <c r="D50" i="121"/>
  <c r="C50" i="121"/>
  <c r="E44" i="121"/>
  <c r="D44" i="121"/>
  <c r="D55" i="121" s="1"/>
  <c r="C44" i="121"/>
  <c r="E36" i="121"/>
  <c r="D36" i="121"/>
  <c r="C36" i="121"/>
  <c r="E29" i="121"/>
  <c r="D29" i="121"/>
  <c r="C29" i="121"/>
  <c r="E25" i="121"/>
  <c r="D25" i="121"/>
  <c r="C25" i="121"/>
  <c r="E19" i="121"/>
  <c r="D19" i="121"/>
  <c r="C19" i="121"/>
  <c r="E8" i="121"/>
  <c r="E35" i="121" s="1"/>
  <c r="E40" i="121" s="1"/>
  <c r="D8" i="121"/>
  <c r="C8" i="121"/>
  <c r="C35" i="121" s="1"/>
  <c r="C40" i="121" s="1"/>
  <c r="E50" i="120"/>
  <c r="D50" i="120"/>
  <c r="C50" i="120"/>
  <c r="D44" i="120"/>
  <c r="D55" i="120" s="1"/>
  <c r="C44" i="120"/>
  <c r="C55" i="120" s="1"/>
  <c r="D36" i="120"/>
  <c r="C36" i="120"/>
  <c r="E29" i="120"/>
  <c r="D29" i="120"/>
  <c r="C29" i="120"/>
  <c r="E25" i="120"/>
  <c r="D25" i="120"/>
  <c r="C25" i="120"/>
  <c r="E19" i="120"/>
  <c r="D19" i="120"/>
  <c r="C19" i="120"/>
  <c r="D8" i="120"/>
  <c r="C8" i="120"/>
  <c r="D50" i="119"/>
  <c r="C50" i="119"/>
  <c r="D44" i="119"/>
  <c r="D55" i="119" s="1"/>
  <c r="C44" i="119"/>
  <c r="C55" i="119" s="1"/>
  <c r="D36" i="119"/>
  <c r="C36" i="119"/>
  <c r="D29" i="119"/>
  <c r="C29" i="119"/>
  <c r="E25" i="119"/>
  <c r="E25" i="84" s="1"/>
  <c r="D25" i="119"/>
  <c r="C25" i="119"/>
  <c r="E19" i="119"/>
  <c r="D19" i="119"/>
  <c r="C19" i="119"/>
  <c r="D8" i="119"/>
  <c r="D35" i="119" s="1"/>
  <c r="D40" i="119" s="1"/>
  <c r="C8" i="119"/>
  <c r="D44" i="84"/>
  <c r="D50" i="84"/>
  <c r="C50" i="84"/>
  <c r="C44" i="84"/>
  <c r="D8" i="84"/>
  <c r="D19" i="84"/>
  <c r="D25" i="84"/>
  <c r="D29" i="84"/>
  <c r="D36" i="84"/>
  <c r="C36" i="84"/>
  <c r="C29" i="84"/>
  <c r="C25" i="84"/>
  <c r="C19" i="84"/>
  <c r="C8" i="84"/>
  <c r="E50" i="118"/>
  <c r="D50" i="118"/>
  <c r="C50" i="118"/>
  <c r="D44" i="118"/>
  <c r="D55" i="118" s="1"/>
  <c r="C44" i="118"/>
  <c r="C55" i="118" s="1"/>
  <c r="D36" i="118"/>
  <c r="C36" i="118"/>
  <c r="E29" i="118"/>
  <c r="D29" i="118"/>
  <c r="C29" i="118"/>
  <c r="E25" i="118"/>
  <c r="D25" i="118"/>
  <c r="C25" i="118"/>
  <c r="D19" i="118"/>
  <c r="C19" i="118"/>
  <c r="E8" i="118"/>
  <c r="D8" i="118"/>
  <c r="D35" i="118" s="1"/>
  <c r="C8" i="118"/>
  <c r="C35" i="118"/>
  <c r="C40" i="118" s="1"/>
  <c r="E50" i="117"/>
  <c r="D50" i="117"/>
  <c r="C50" i="117"/>
  <c r="E44" i="117"/>
  <c r="D44" i="117"/>
  <c r="C44" i="117"/>
  <c r="C55" i="117" s="1"/>
  <c r="E36" i="117"/>
  <c r="D36" i="117"/>
  <c r="C36" i="117"/>
  <c r="E29" i="117"/>
  <c r="D29" i="117"/>
  <c r="C29" i="117"/>
  <c r="E25" i="117"/>
  <c r="D25" i="117"/>
  <c r="C25" i="117"/>
  <c r="E19" i="117"/>
  <c r="D19" i="117"/>
  <c r="C19" i="117"/>
  <c r="E8" i="117"/>
  <c r="D8" i="117"/>
  <c r="D35" i="117" s="1"/>
  <c r="D40" i="117" s="1"/>
  <c r="C8" i="117"/>
  <c r="C35" i="117"/>
  <c r="C40" i="117" s="1"/>
  <c r="D50" i="116"/>
  <c r="C50" i="116"/>
  <c r="D44" i="116"/>
  <c r="D55" i="116" s="1"/>
  <c r="C44" i="116"/>
  <c r="C55" i="116" s="1"/>
  <c r="D36" i="116"/>
  <c r="C36" i="116"/>
  <c r="E29" i="116"/>
  <c r="D29" i="116"/>
  <c r="C29" i="116"/>
  <c r="E25" i="116"/>
  <c r="E25" i="79" s="1"/>
  <c r="D25" i="116"/>
  <c r="C25" i="116"/>
  <c r="E19" i="116"/>
  <c r="D19" i="116"/>
  <c r="C19" i="116"/>
  <c r="D8" i="116"/>
  <c r="D35" i="116" s="1"/>
  <c r="C8" i="116"/>
  <c r="D44" i="79"/>
  <c r="D50" i="79"/>
  <c r="C50" i="79"/>
  <c r="C44" i="79"/>
  <c r="D8" i="79"/>
  <c r="D19" i="79"/>
  <c r="D25" i="79"/>
  <c r="D29" i="79"/>
  <c r="D36" i="79"/>
  <c r="C36" i="79"/>
  <c r="C29" i="79"/>
  <c r="C25" i="79"/>
  <c r="C19" i="79"/>
  <c r="C8" i="79"/>
  <c r="E140" i="115"/>
  <c r="D140" i="115"/>
  <c r="C140" i="115"/>
  <c r="E129" i="115"/>
  <c r="D129" i="115"/>
  <c r="C129" i="115"/>
  <c r="E125" i="115"/>
  <c r="E145" i="115" s="1"/>
  <c r="D125" i="115"/>
  <c r="C125" i="115"/>
  <c r="C145" i="115" s="1"/>
  <c r="E121" i="115"/>
  <c r="D121" i="115"/>
  <c r="C121" i="115"/>
  <c r="E107" i="115"/>
  <c r="D107" i="115"/>
  <c r="C107" i="115"/>
  <c r="E91" i="115"/>
  <c r="D91" i="115"/>
  <c r="D124" i="115" s="1"/>
  <c r="C91" i="115"/>
  <c r="C124" i="115"/>
  <c r="E80" i="115"/>
  <c r="D80" i="115"/>
  <c r="C80" i="115"/>
  <c r="E76" i="115"/>
  <c r="D76" i="115"/>
  <c r="C76" i="115"/>
  <c r="E73" i="115"/>
  <c r="D73" i="115"/>
  <c r="C73" i="115"/>
  <c r="E68" i="115"/>
  <c r="D68" i="115"/>
  <c r="C68" i="115"/>
  <c r="E64" i="115"/>
  <c r="D64" i="115"/>
  <c r="D86" i="115" s="1"/>
  <c r="C64" i="115"/>
  <c r="E58" i="115"/>
  <c r="D58" i="115"/>
  <c r="C58" i="115"/>
  <c r="E53" i="115"/>
  <c r="D53" i="115"/>
  <c r="C53" i="115"/>
  <c r="E47" i="115"/>
  <c r="D47" i="115"/>
  <c r="C47" i="115"/>
  <c r="E36" i="115"/>
  <c r="D36" i="115"/>
  <c r="C36" i="115"/>
  <c r="E22" i="115"/>
  <c r="D22" i="115"/>
  <c r="C22" i="115"/>
  <c r="E15" i="115"/>
  <c r="D15" i="115"/>
  <c r="C15" i="115"/>
  <c r="E8" i="115"/>
  <c r="D8" i="115"/>
  <c r="C8" i="115"/>
  <c r="C63" i="115" s="1"/>
  <c r="E140" i="114"/>
  <c r="D140" i="114"/>
  <c r="C140" i="114"/>
  <c r="E129" i="114"/>
  <c r="D129" i="114"/>
  <c r="C129" i="114"/>
  <c r="E125" i="114"/>
  <c r="D125" i="114"/>
  <c r="D145" i="114" s="1"/>
  <c r="C125" i="114"/>
  <c r="E121" i="114"/>
  <c r="D121" i="114"/>
  <c r="C121" i="114"/>
  <c r="E107" i="114"/>
  <c r="D107" i="114"/>
  <c r="C107" i="114"/>
  <c r="D91" i="114"/>
  <c r="D124" i="114" s="1"/>
  <c r="D146" i="114" s="1"/>
  <c r="C91" i="114"/>
  <c r="E80" i="114"/>
  <c r="D80" i="114"/>
  <c r="C80" i="114"/>
  <c r="E76" i="114"/>
  <c r="D76" i="114"/>
  <c r="C76" i="114"/>
  <c r="E73" i="114"/>
  <c r="E73" i="3" s="1"/>
  <c r="D73" i="114"/>
  <c r="C73" i="114"/>
  <c r="E68" i="114"/>
  <c r="D68" i="114"/>
  <c r="C68" i="114"/>
  <c r="E64" i="114"/>
  <c r="E86" i="114" s="1"/>
  <c r="D64" i="114"/>
  <c r="D86" i="114" s="1"/>
  <c r="C64" i="114"/>
  <c r="C86" i="114" s="1"/>
  <c r="E58" i="114"/>
  <c r="D58" i="114"/>
  <c r="C58" i="114"/>
  <c r="E53" i="114"/>
  <c r="D53" i="114"/>
  <c r="C53" i="114"/>
  <c r="E47" i="114"/>
  <c r="D47" i="114"/>
  <c r="C47" i="114"/>
  <c r="E36" i="114"/>
  <c r="D36" i="114"/>
  <c r="C36" i="114"/>
  <c r="E22" i="114"/>
  <c r="D22" i="114"/>
  <c r="C22" i="114"/>
  <c r="E15" i="114"/>
  <c r="D15" i="114"/>
  <c r="C15" i="114"/>
  <c r="E8" i="114"/>
  <c r="D8" i="114"/>
  <c r="C8" i="114"/>
  <c r="E141" i="113"/>
  <c r="D141" i="113"/>
  <c r="C141" i="113"/>
  <c r="E130" i="113"/>
  <c r="D130" i="113"/>
  <c r="C130" i="113"/>
  <c r="D126" i="113"/>
  <c r="C126" i="113"/>
  <c r="C146" i="113" s="1"/>
  <c r="E122" i="113"/>
  <c r="D122" i="113"/>
  <c r="C122" i="113"/>
  <c r="D108" i="113"/>
  <c r="C108" i="113"/>
  <c r="D125" i="113"/>
  <c r="C125" i="113"/>
  <c r="E80" i="113"/>
  <c r="E80" i="3" s="1"/>
  <c r="D80" i="113"/>
  <c r="C80" i="113"/>
  <c r="D76" i="113"/>
  <c r="C76" i="113"/>
  <c r="D73" i="113"/>
  <c r="C73" i="113"/>
  <c r="E68" i="113"/>
  <c r="D68" i="113"/>
  <c r="C68" i="113"/>
  <c r="E64" i="113"/>
  <c r="D64" i="113"/>
  <c r="C64" i="113"/>
  <c r="D58" i="113"/>
  <c r="C58" i="113"/>
  <c r="E53" i="113"/>
  <c r="D53" i="113"/>
  <c r="C53" i="113"/>
  <c r="D47" i="113"/>
  <c r="C47" i="113"/>
  <c r="D36" i="113"/>
  <c r="C36" i="113"/>
  <c r="D22" i="113"/>
  <c r="C22" i="113"/>
  <c r="D15" i="113"/>
  <c r="C15" i="113"/>
  <c r="D8" i="113"/>
  <c r="C8" i="113"/>
  <c r="D108" i="3"/>
  <c r="D122" i="3"/>
  <c r="D126" i="3"/>
  <c r="D130" i="3"/>
  <c r="D141" i="3"/>
  <c r="C141" i="3"/>
  <c r="C130" i="3"/>
  <c r="C126" i="3"/>
  <c r="C146" i="3" s="1"/>
  <c r="C122" i="3"/>
  <c r="C108" i="3"/>
  <c r="D8" i="3"/>
  <c r="D15" i="3"/>
  <c r="D22" i="3"/>
  <c r="D36" i="3"/>
  <c r="D47" i="3"/>
  <c r="D58" i="3"/>
  <c r="D64" i="3"/>
  <c r="D73" i="3"/>
  <c r="D53" i="3"/>
  <c r="D68" i="3"/>
  <c r="D76" i="3"/>
  <c r="D80" i="3"/>
  <c r="C80" i="3"/>
  <c r="C76" i="3"/>
  <c r="C73" i="3"/>
  <c r="C68" i="3"/>
  <c r="C64" i="3"/>
  <c r="C58" i="3"/>
  <c r="C53" i="3"/>
  <c r="C47" i="3"/>
  <c r="C36" i="3"/>
  <c r="C22" i="3"/>
  <c r="C15" i="3"/>
  <c r="C8" i="3"/>
  <c r="G3" i="64"/>
  <c r="F3" i="63"/>
  <c r="F3" i="64" s="1"/>
  <c r="A34" i="75"/>
  <c r="A34" i="76" s="1"/>
  <c r="A28" i="75"/>
  <c r="A28" i="76" s="1"/>
  <c r="A22" i="75"/>
  <c r="A22" i="76" s="1"/>
  <c r="A16" i="75"/>
  <c r="A16" i="76" s="1"/>
  <c r="A10" i="75"/>
  <c r="A10" i="76" s="1"/>
  <c r="A4" i="76"/>
  <c r="H17" i="61"/>
  <c r="H30" i="61"/>
  <c r="H33" i="61"/>
  <c r="I33" i="61"/>
  <c r="G33" i="61"/>
  <c r="G30" i="61"/>
  <c r="G17" i="61"/>
  <c r="D18" i="61"/>
  <c r="D20" i="73" s="1"/>
  <c r="D19" i="73" s="1"/>
  <c r="E18" i="61"/>
  <c r="D24" i="61"/>
  <c r="D30" i="61" s="1"/>
  <c r="D33" i="61"/>
  <c r="E33" i="61"/>
  <c r="C33" i="61"/>
  <c r="C24" i="61"/>
  <c r="C18" i="61"/>
  <c r="H27" i="73"/>
  <c r="G27" i="73"/>
  <c r="D25" i="76" s="1"/>
  <c r="G18" i="73"/>
  <c r="D24" i="73"/>
  <c r="E24" i="73"/>
  <c r="C24" i="73"/>
  <c r="E140" i="112"/>
  <c r="D140" i="112"/>
  <c r="C140" i="112"/>
  <c r="E135" i="112"/>
  <c r="D135" i="112"/>
  <c r="C135" i="112"/>
  <c r="E130" i="112"/>
  <c r="D130" i="112"/>
  <c r="C130" i="112"/>
  <c r="E126" i="112"/>
  <c r="D126" i="112"/>
  <c r="C126" i="112"/>
  <c r="E122" i="112"/>
  <c r="D122" i="112"/>
  <c r="C122" i="112"/>
  <c r="E108" i="112"/>
  <c r="D108" i="112"/>
  <c r="C108" i="112"/>
  <c r="D92" i="112"/>
  <c r="D125" i="112" s="1"/>
  <c r="C92" i="112"/>
  <c r="D78" i="112"/>
  <c r="C78" i="112"/>
  <c r="D74" i="112"/>
  <c r="C74" i="112"/>
  <c r="D71" i="112"/>
  <c r="C71" i="112"/>
  <c r="D66" i="112"/>
  <c r="C66" i="112"/>
  <c r="D62" i="112"/>
  <c r="D84" i="112" s="1"/>
  <c r="C62" i="112"/>
  <c r="C84" i="112" s="1"/>
  <c r="D56" i="112"/>
  <c r="C56" i="112"/>
  <c r="D51" i="112"/>
  <c r="C51" i="112"/>
  <c r="D45" i="112"/>
  <c r="C45" i="112"/>
  <c r="D34" i="112"/>
  <c r="C34" i="112"/>
  <c r="D20" i="112"/>
  <c r="C20" i="112"/>
  <c r="D13" i="112"/>
  <c r="C13" i="112"/>
  <c r="D6" i="112"/>
  <c r="C6" i="112"/>
  <c r="C3" i="112"/>
  <c r="C89" i="112" s="1"/>
  <c r="E140" i="111"/>
  <c r="D140" i="111"/>
  <c r="C140" i="111"/>
  <c r="E135" i="111"/>
  <c r="D135" i="111"/>
  <c r="C135" i="111"/>
  <c r="E130" i="111"/>
  <c r="D130" i="111"/>
  <c r="C130" i="111"/>
  <c r="E126" i="111"/>
  <c r="E145" i="111" s="1"/>
  <c r="D126" i="111"/>
  <c r="C126" i="111"/>
  <c r="C145" i="111" s="1"/>
  <c r="E122" i="111"/>
  <c r="D122" i="111"/>
  <c r="C122" i="111"/>
  <c r="E108" i="111"/>
  <c r="D108" i="111"/>
  <c r="C108" i="111"/>
  <c r="E92" i="111"/>
  <c r="D92" i="111"/>
  <c r="D125" i="111" s="1"/>
  <c r="C92" i="111"/>
  <c r="E78" i="111"/>
  <c r="E78" i="1" s="1"/>
  <c r="D78" i="111"/>
  <c r="C78" i="111"/>
  <c r="E74" i="111"/>
  <c r="D74" i="111"/>
  <c r="C74" i="111"/>
  <c r="E71" i="111"/>
  <c r="D71" i="111"/>
  <c r="C71" i="111"/>
  <c r="E66" i="111"/>
  <c r="D66" i="111"/>
  <c r="C66" i="111"/>
  <c r="E62" i="111"/>
  <c r="E84" i="111" s="1"/>
  <c r="D62" i="111"/>
  <c r="C62" i="111"/>
  <c r="C84" i="111" s="1"/>
  <c r="E56" i="111"/>
  <c r="D56" i="111"/>
  <c r="C56" i="111"/>
  <c r="E51" i="111"/>
  <c r="D51" i="111"/>
  <c r="C51" i="111"/>
  <c r="E45" i="111"/>
  <c r="D45" i="111"/>
  <c r="C45" i="111"/>
  <c r="D34" i="111"/>
  <c r="C34" i="111"/>
  <c r="E20" i="111"/>
  <c r="D20" i="111"/>
  <c r="C20" i="111"/>
  <c r="E13" i="111"/>
  <c r="D13" i="111"/>
  <c r="C13" i="111"/>
  <c r="E6" i="111"/>
  <c r="D6" i="111"/>
  <c r="C6" i="111"/>
  <c r="E140" i="108"/>
  <c r="D140" i="108"/>
  <c r="C140" i="108"/>
  <c r="D135" i="108"/>
  <c r="C135" i="108"/>
  <c r="E130" i="108"/>
  <c r="D130" i="108"/>
  <c r="C130" i="108"/>
  <c r="D126" i="108"/>
  <c r="C126" i="108"/>
  <c r="E122" i="108"/>
  <c r="D122" i="108"/>
  <c r="C122" i="108"/>
  <c r="D108" i="108"/>
  <c r="C108" i="108"/>
  <c r="D92" i="108"/>
  <c r="D125" i="108" s="1"/>
  <c r="C92" i="108"/>
  <c r="E78" i="108"/>
  <c r="D78" i="108"/>
  <c r="C78" i="108"/>
  <c r="D74" i="108"/>
  <c r="C74" i="108"/>
  <c r="D71" i="108"/>
  <c r="C71" i="108"/>
  <c r="E66" i="108"/>
  <c r="D66" i="108"/>
  <c r="C66" i="108"/>
  <c r="E62" i="108"/>
  <c r="D62" i="108"/>
  <c r="D84" i="108" s="1"/>
  <c r="C62" i="108"/>
  <c r="D56" i="108"/>
  <c r="C56" i="108"/>
  <c r="D51" i="108"/>
  <c r="C51" i="108"/>
  <c r="D45" i="108"/>
  <c r="C45" i="108"/>
  <c r="D34" i="108"/>
  <c r="C34" i="108"/>
  <c r="D20" i="108"/>
  <c r="C20" i="108"/>
  <c r="D13" i="108"/>
  <c r="C13" i="108"/>
  <c r="D6" i="108"/>
  <c r="C6" i="108"/>
  <c r="D92" i="1"/>
  <c r="D108" i="1"/>
  <c r="D122" i="1"/>
  <c r="H11" i="73" s="1"/>
  <c r="H18" i="73" s="1"/>
  <c r="D126" i="1"/>
  <c r="D130" i="1"/>
  <c r="D135" i="1"/>
  <c r="D140" i="1"/>
  <c r="C140" i="1"/>
  <c r="C135" i="1"/>
  <c r="C130" i="1"/>
  <c r="C126" i="1"/>
  <c r="C145" i="1" s="1"/>
  <c r="B25" i="76" s="1"/>
  <c r="C122" i="1"/>
  <c r="C108" i="1"/>
  <c r="C92" i="1"/>
  <c r="D6" i="1"/>
  <c r="D6" i="73" s="1"/>
  <c r="D13" i="1"/>
  <c r="D7" i="73" s="1"/>
  <c r="D20" i="1"/>
  <c r="D6" i="61" s="1"/>
  <c r="D34" i="1"/>
  <c r="D12" i="73" s="1"/>
  <c r="D45" i="1"/>
  <c r="D8" i="61" s="1"/>
  <c r="D56" i="1"/>
  <c r="D9" i="61" s="1"/>
  <c r="D51" i="1"/>
  <c r="D62" i="1"/>
  <c r="D66" i="1"/>
  <c r="D71" i="1"/>
  <c r="D74" i="1"/>
  <c r="D78" i="1"/>
  <c r="C78" i="1"/>
  <c r="C74" i="1"/>
  <c r="C71" i="1"/>
  <c r="C66" i="1"/>
  <c r="C62" i="1"/>
  <c r="C56" i="1"/>
  <c r="C9" i="61" s="1"/>
  <c r="C51" i="1"/>
  <c r="C45" i="1"/>
  <c r="C8" i="61" s="1"/>
  <c r="C34" i="1"/>
  <c r="C12" i="73" s="1"/>
  <c r="C20" i="1"/>
  <c r="C6" i="61" s="1"/>
  <c r="C17" i="61" s="1"/>
  <c r="C13" i="1"/>
  <c r="C7" i="73" s="1"/>
  <c r="C6" i="1"/>
  <c r="C6" i="73" s="1"/>
  <c r="F36" i="107"/>
  <c r="D36" i="107"/>
  <c r="C36" i="107"/>
  <c r="E35" i="107"/>
  <c r="E34" i="107"/>
  <c r="E33" i="107"/>
  <c r="E32" i="107"/>
  <c r="E31" i="107"/>
  <c r="E29" i="107"/>
  <c r="E28" i="107"/>
  <c r="E27" i="107"/>
  <c r="E26" i="107"/>
  <c r="E25" i="107"/>
  <c r="E24" i="107"/>
  <c r="E23" i="107"/>
  <c r="E22" i="107"/>
  <c r="E21" i="107"/>
  <c r="E20" i="107"/>
  <c r="E19" i="107"/>
  <c r="E18" i="107"/>
  <c r="E17" i="107"/>
  <c r="E16" i="107"/>
  <c r="E15" i="107"/>
  <c r="E14" i="107"/>
  <c r="E13" i="107"/>
  <c r="E12" i="107"/>
  <c r="E11" i="107"/>
  <c r="E10" i="107"/>
  <c r="E9" i="107"/>
  <c r="E8" i="107"/>
  <c r="E7" i="107"/>
  <c r="E6" i="107"/>
  <c r="E5" i="107"/>
  <c r="G5" i="64"/>
  <c r="G6" i="64"/>
  <c r="G7" i="64"/>
  <c r="G8" i="64"/>
  <c r="G9" i="64"/>
  <c r="G10" i="64"/>
  <c r="G11" i="64"/>
  <c r="G12" i="64"/>
  <c r="G13" i="64"/>
  <c r="G14" i="64"/>
  <c r="G15" i="64"/>
  <c r="G16" i="64"/>
  <c r="G17" i="64"/>
  <c r="G18" i="64"/>
  <c r="G19" i="64"/>
  <c r="G20" i="64"/>
  <c r="G21" i="64"/>
  <c r="G22" i="64"/>
  <c r="G23" i="64"/>
  <c r="F24" i="64"/>
  <c r="E24" i="64"/>
  <c r="D24" i="64"/>
  <c r="B24" i="64"/>
  <c r="F24" i="63"/>
  <c r="G6" i="63"/>
  <c r="G7" i="63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5" i="63"/>
  <c r="B24" i="63"/>
  <c r="D24" i="63"/>
  <c r="E24" i="63"/>
  <c r="D4" i="73"/>
  <c r="D4" i="61" s="1"/>
  <c r="C3" i="108"/>
  <c r="C89" i="108" s="1"/>
  <c r="E4" i="73"/>
  <c r="E4" i="61" s="1"/>
  <c r="C3" i="111"/>
  <c r="C89" i="111" s="1"/>
  <c r="I4" i="73"/>
  <c r="C4" i="73"/>
  <c r="G4" i="61" s="1"/>
  <c r="C4" i="61"/>
  <c r="E36" i="107" l="1"/>
  <c r="G28" i="73"/>
  <c r="C18" i="73"/>
  <c r="C29" i="73" s="1"/>
  <c r="C86" i="3"/>
  <c r="E135" i="108"/>
  <c r="E145" i="108" s="1"/>
  <c r="C84" i="1"/>
  <c r="D17" i="61"/>
  <c r="D18" i="73"/>
  <c r="D12" i="76" s="1"/>
  <c r="C84" i="108"/>
  <c r="C151" i="108" s="1"/>
  <c r="C145" i="108"/>
  <c r="D84" i="111"/>
  <c r="D151" i="111" s="1"/>
  <c r="E66" i="1"/>
  <c r="E125" i="111"/>
  <c r="E146" i="111" s="1"/>
  <c r="D145" i="111"/>
  <c r="C61" i="112"/>
  <c r="C85" i="112" s="1"/>
  <c r="C145" i="112"/>
  <c r="E145" i="112"/>
  <c r="D24" i="76"/>
  <c r="H28" i="73"/>
  <c r="D32" i="76" s="1"/>
  <c r="H31" i="61"/>
  <c r="C125" i="3"/>
  <c r="C147" i="3" s="1"/>
  <c r="E122" i="3"/>
  <c r="D146" i="113"/>
  <c r="D147" i="113" s="1"/>
  <c r="E141" i="3"/>
  <c r="D63" i="114"/>
  <c r="D87" i="114" s="1"/>
  <c r="E76" i="3"/>
  <c r="C124" i="114"/>
  <c r="C146" i="114" s="1"/>
  <c r="E108" i="3"/>
  <c r="C145" i="114"/>
  <c r="E126" i="3"/>
  <c r="E124" i="115"/>
  <c r="E146" i="115" s="1"/>
  <c r="D145" i="115"/>
  <c r="C55" i="79"/>
  <c r="D55" i="79"/>
  <c r="C35" i="116"/>
  <c r="E29" i="79"/>
  <c r="E8" i="79"/>
  <c r="D55" i="117"/>
  <c r="C35" i="119"/>
  <c r="C40" i="119" s="1"/>
  <c r="C35" i="120"/>
  <c r="D35" i="121"/>
  <c r="D40" i="121" s="1"/>
  <c r="C55" i="121"/>
  <c r="E55" i="121"/>
  <c r="C35" i="123"/>
  <c r="C40" i="123" s="1"/>
  <c r="E25" i="122"/>
  <c r="C35" i="124"/>
  <c r="C40" i="124" s="1"/>
  <c r="D35" i="125"/>
  <c r="D40" i="125" s="1"/>
  <c r="C55" i="125"/>
  <c r="E19" i="126"/>
  <c r="E19" i="135"/>
  <c r="E29" i="126"/>
  <c r="E29" i="135"/>
  <c r="E44" i="126"/>
  <c r="C35" i="129"/>
  <c r="C40" i="129" s="1"/>
  <c r="D29" i="3"/>
  <c r="D63" i="3" s="1"/>
  <c r="D29" i="115"/>
  <c r="D63" i="115" s="1"/>
  <c r="D87" i="115" s="1"/>
  <c r="E29" i="115"/>
  <c r="E63" i="115" s="1"/>
  <c r="E8" i="135"/>
  <c r="E43" i="1"/>
  <c r="E41" i="1"/>
  <c r="E56" i="1"/>
  <c r="E9" i="61" s="1"/>
  <c r="E48" i="1"/>
  <c r="E37" i="1"/>
  <c r="E35" i="1"/>
  <c r="E18" i="1"/>
  <c r="E14" i="1"/>
  <c r="E111" i="1"/>
  <c r="I8" i="61" s="1"/>
  <c r="E109" i="1"/>
  <c r="E96" i="1"/>
  <c r="I9" i="73" s="1"/>
  <c r="E94" i="1"/>
  <c r="E72" i="1"/>
  <c r="E20" i="73" s="1"/>
  <c r="E61" i="111"/>
  <c r="C125" i="108"/>
  <c r="C146" i="108" s="1"/>
  <c r="C151" i="111"/>
  <c r="C63" i="3"/>
  <c r="C87" i="3" s="1"/>
  <c r="E25" i="126"/>
  <c r="E25" i="135"/>
  <c r="E36" i="126"/>
  <c r="E44" i="1"/>
  <c r="E42" i="1"/>
  <c r="E38" i="1"/>
  <c r="E49" i="1"/>
  <c r="E73" i="1"/>
  <c r="E21" i="73" s="1"/>
  <c r="D34" i="130"/>
  <c r="D31" i="76"/>
  <c r="C32" i="61"/>
  <c r="G32" i="61"/>
  <c r="D32" i="61"/>
  <c r="D30" i="76"/>
  <c r="C30" i="61"/>
  <c r="C31" i="61" s="1"/>
  <c r="C20" i="73"/>
  <c r="C19" i="73" s="1"/>
  <c r="D27" i="73"/>
  <c r="D13" i="76" s="1"/>
  <c r="G29" i="73"/>
  <c r="C61" i="111"/>
  <c r="C85" i="111" s="1"/>
  <c r="C61" i="108"/>
  <c r="D61" i="108"/>
  <c r="D85" i="108" s="1"/>
  <c r="D125" i="1"/>
  <c r="B30" i="76" s="1"/>
  <c r="D84" i="1"/>
  <c r="B13" i="76" s="1"/>
  <c r="E86" i="113"/>
  <c r="D86" i="113"/>
  <c r="C86" i="113"/>
  <c r="D63" i="113"/>
  <c r="D87" i="113" s="1"/>
  <c r="E35" i="3"/>
  <c r="E33" i="1" s="1"/>
  <c r="C63" i="113"/>
  <c r="E6" i="108"/>
  <c r="D40" i="116"/>
  <c r="C40" i="116"/>
  <c r="E44" i="79"/>
  <c r="D40" i="118"/>
  <c r="C55" i="84"/>
  <c r="D55" i="84"/>
  <c r="C40" i="120"/>
  <c r="E13" i="84"/>
  <c r="E39" i="1" s="1"/>
  <c r="C35" i="122"/>
  <c r="C40" i="122" s="1"/>
  <c r="E108" i="108"/>
  <c r="E108" i="1" s="1"/>
  <c r="E50" i="122"/>
  <c r="E44" i="122"/>
  <c r="D40" i="124"/>
  <c r="D40" i="127"/>
  <c r="E8" i="126"/>
  <c r="I6" i="61"/>
  <c r="H4" i="61"/>
  <c r="G4" i="73"/>
  <c r="C147" i="113"/>
  <c r="E25" i="76"/>
  <c r="D145" i="1"/>
  <c r="B31" i="76" s="1"/>
  <c r="D146" i="111"/>
  <c r="D146" i="3"/>
  <c r="C146" i="115"/>
  <c r="D146" i="115"/>
  <c r="D38" i="104"/>
  <c r="D61" i="112"/>
  <c r="E35" i="123"/>
  <c r="E50" i="79"/>
  <c r="E20" i="1"/>
  <c r="E6" i="61" s="1"/>
  <c r="E15" i="1"/>
  <c r="E15" i="3"/>
  <c r="I8" i="73"/>
  <c r="E135" i="1"/>
  <c r="I26" i="73"/>
  <c r="I27" i="73" s="1"/>
  <c r="E84" i="112"/>
  <c r="E151" i="112" s="1"/>
  <c r="I4" i="61"/>
  <c r="C61" i="1"/>
  <c r="C85" i="1" s="1"/>
  <c r="B8" i="76" s="1"/>
  <c r="D61" i="1"/>
  <c r="B12" i="76" s="1"/>
  <c r="C125" i="1"/>
  <c r="B24" i="76" s="1"/>
  <c r="E24" i="76" s="1"/>
  <c r="E122" i="1"/>
  <c r="D145" i="108"/>
  <c r="D151" i="108" s="1"/>
  <c r="D61" i="111"/>
  <c r="D150" i="111" s="1"/>
  <c r="C125" i="111"/>
  <c r="C146" i="111" s="1"/>
  <c r="C125" i="112"/>
  <c r="C146" i="112" s="1"/>
  <c r="E125" i="112"/>
  <c r="D145" i="112"/>
  <c r="D146" i="112" s="1"/>
  <c r="C27" i="73"/>
  <c r="G31" i="61"/>
  <c r="D26" i="76" s="1"/>
  <c r="C89" i="1"/>
  <c r="D86" i="3"/>
  <c r="D125" i="3"/>
  <c r="D147" i="3" s="1"/>
  <c r="E53" i="3"/>
  <c r="E68" i="3"/>
  <c r="E146" i="113"/>
  <c r="C63" i="114"/>
  <c r="C87" i="114" s="1"/>
  <c r="E8" i="3"/>
  <c r="E47" i="3"/>
  <c r="E58" i="3"/>
  <c r="E145" i="114"/>
  <c r="C86" i="115"/>
  <c r="C87" i="115" s="1"/>
  <c r="E86" i="115"/>
  <c r="E86" i="3" s="1"/>
  <c r="C35" i="79"/>
  <c r="C40" i="79" s="1"/>
  <c r="D35" i="79"/>
  <c r="D40" i="79" s="1"/>
  <c r="E35" i="116"/>
  <c r="E35" i="79" s="1"/>
  <c r="E35" i="117"/>
  <c r="E40" i="117" s="1"/>
  <c r="E55" i="117"/>
  <c r="E35" i="118"/>
  <c r="C35" i="84"/>
  <c r="C40" i="84" s="1"/>
  <c r="D35" i="84"/>
  <c r="D40" i="84" s="1"/>
  <c r="E19" i="84"/>
  <c r="D35" i="120"/>
  <c r="D40" i="120" s="1"/>
  <c r="E50" i="126"/>
  <c r="E35" i="120"/>
  <c r="E50" i="84"/>
  <c r="E6" i="1"/>
  <c r="I7" i="73"/>
  <c r="E44" i="120"/>
  <c r="E55" i="120" s="1"/>
  <c r="E39" i="120" s="1"/>
  <c r="E10" i="84"/>
  <c r="E36" i="1" s="1"/>
  <c r="E91" i="114"/>
  <c r="E124" i="114" s="1"/>
  <c r="E146" i="114" s="1"/>
  <c r="E30" i="108"/>
  <c r="E29" i="113"/>
  <c r="E27" i="108" s="1"/>
  <c r="E32" i="3"/>
  <c r="E30" i="1" s="1"/>
  <c r="I21" i="61"/>
  <c r="I30" i="61" s="1"/>
  <c r="E126" i="1"/>
  <c r="D35" i="123"/>
  <c r="D40" i="123" s="1"/>
  <c r="E29" i="122"/>
  <c r="E35" i="124"/>
  <c r="E40" i="124" s="1"/>
  <c r="E8" i="122"/>
  <c r="D55" i="125"/>
  <c r="C35" i="127"/>
  <c r="C40" i="127" s="1"/>
  <c r="D35" i="128"/>
  <c r="D40" i="128" s="1"/>
  <c r="D35" i="129"/>
  <c r="D40" i="129" s="1"/>
  <c r="E135" i="3"/>
  <c r="D38" i="103"/>
  <c r="E55" i="127"/>
  <c r="E55" i="126" s="1"/>
  <c r="E36" i="122"/>
  <c r="E29" i="84"/>
  <c r="E55" i="118"/>
  <c r="E36" i="3"/>
  <c r="E45" i="108"/>
  <c r="E56" i="108"/>
  <c r="D8" i="130"/>
  <c r="D51" i="130" s="1"/>
  <c r="D70" i="130" s="1"/>
  <c r="D21" i="131"/>
  <c r="E8" i="130"/>
  <c r="E51" i="130" s="1"/>
  <c r="E70" i="130" s="1"/>
  <c r="G24" i="64"/>
  <c r="G24" i="63"/>
  <c r="C146" i="1"/>
  <c r="B26" i="76" s="1"/>
  <c r="C151" i="112"/>
  <c r="E14" i="84"/>
  <c r="E40" i="1" s="1"/>
  <c r="E34" i="108"/>
  <c r="E8" i="119"/>
  <c r="E71" i="108"/>
  <c r="E84" i="108" s="1"/>
  <c r="E39" i="118"/>
  <c r="E13" i="108"/>
  <c r="C151" i="1"/>
  <c r="B7" i="76"/>
  <c r="C150" i="108"/>
  <c r="D85" i="112"/>
  <c r="D150" i="112"/>
  <c r="E40" i="123"/>
  <c r="E45" i="84"/>
  <c r="E93" i="1" s="1"/>
  <c r="E44" i="119"/>
  <c r="E97" i="3"/>
  <c r="E151" i="111"/>
  <c r="E35" i="125"/>
  <c r="E40" i="125" s="1"/>
  <c r="E55" i="125"/>
  <c r="E35" i="127"/>
  <c r="E19" i="122"/>
  <c r="E55" i="124"/>
  <c r="E19" i="79"/>
  <c r="E64" i="3"/>
  <c r="E63" i="114"/>
  <c r="E87" i="114" s="1"/>
  <c r="E22" i="3"/>
  <c r="E130" i="3"/>
  <c r="E77" i="1"/>
  <c r="E74" i="1" s="1"/>
  <c r="E67" i="1"/>
  <c r="H4" i="73"/>
  <c r="E27" i="112"/>
  <c r="E61" i="112" s="1"/>
  <c r="E150" i="111" l="1"/>
  <c r="D29" i="73"/>
  <c r="H29" i="73"/>
  <c r="D6" i="76"/>
  <c r="D85" i="1"/>
  <c r="B14" i="76" s="1"/>
  <c r="D28" i="73"/>
  <c r="D30" i="73" s="1"/>
  <c r="C85" i="108"/>
  <c r="H32" i="61"/>
  <c r="D31" i="61"/>
  <c r="E12" i="76"/>
  <c r="I17" i="61"/>
  <c r="I31" i="61" s="1"/>
  <c r="E45" i="1"/>
  <c r="E8" i="61" s="1"/>
  <c r="E85" i="111"/>
  <c r="E97" i="1"/>
  <c r="I10" i="73" s="1"/>
  <c r="C150" i="112"/>
  <c r="E55" i="79"/>
  <c r="D87" i="3"/>
  <c r="E146" i="112"/>
  <c r="E35" i="135"/>
  <c r="E40" i="135" s="1"/>
  <c r="E31" i="76"/>
  <c r="D7" i="76"/>
  <c r="C28" i="73"/>
  <c r="C30" i="73" s="1"/>
  <c r="B6" i="76"/>
  <c r="E6" i="76" s="1"/>
  <c r="E13" i="76"/>
  <c r="E30" i="76"/>
  <c r="E26" i="76"/>
  <c r="E7" i="76"/>
  <c r="C150" i="111"/>
  <c r="D85" i="111"/>
  <c r="D150" i="108"/>
  <c r="D151" i="1"/>
  <c r="D146" i="1"/>
  <c r="B32" i="76" s="1"/>
  <c r="E32" i="76" s="1"/>
  <c r="D150" i="1"/>
  <c r="C150" i="1"/>
  <c r="C87" i="113"/>
  <c r="E27" i="1"/>
  <c r="E9" i="73" s="1"/>
  <c r="E63" i="113"/>
  <c r="E87" i="113" s="1"/>
  <c r="E87" i="3" s="1"/>
  <c r="E13" i="1"/>
  <c r="E7" i="73" s="1"/>
  <c r="E36" i="120"/>
  <c r="E40" i="120" s="1"/>
  <c r="I6" i="73"/>
  <c r="E40" i="122"/>
  <c r="E61" i="108"/>
  <c r="E85" i="108" s="1"/>
  <c r="E145" i="1"/>
  <c r="E34" i="1"/>
  <c r="E12" i="73" s="1"/>
  <c r="E19" i="73"/>
  <c r="E27" i="73" s="1"/>
  <c r="D19" i="76" s="1"/>
  <c r="E87" i="115"/>
  <c r="D146" i="108"/>
  <c r="D151" i="112"/>
  <c r="E55" i="122"/>
  <c r="E6" i="73"/>
  <c r="E146" i="3"/>
  <c r="D37" i="76"/>
  <c r="E17" i="61"/>
  <c r="E71" i="1"/>
  <c r="B19" i="76" s="1"/>
  <c r="E29" i="3"/>
  <c r="E125" i="113"/>
  <c r="E91" i="3"/>
  <c r="E85" i="112"/>
  <c r="E150" i="112"/>
  <c r="E35" i="119"/>
  <c r="E8" i="84"/>
  <c r="E36" i="119"/>
  <c r="E36" i="84" s="1"/>
  <c r="E39" i="84"/>
  <c r="E35" i="126"/>
  <c r="E40" i="127"/>
  <c r="E40" i="126" s="1"/>
  <c r="E92" i="108"/>
  <c r="E55" i="119"/>
  <c r="E55" i="84" s="1"/>
  <c r="E44" i="84"/>
  <c r="E36" i="118"/>
  <c r="E40" i="118" s="1"/>
  <c r="E151" i="108"/>
  <c r="E35" i="122"/>
  <c r="H30" i="73" l="1"/>
  <c r="E19" i="76"/>
  <c r="D14" i="76"/>
  <c r="E14" i="76" s="1"/>
  <c r="I18" i="73"/>
  <c r="I28" i="73" s="1"/>
  <c r="D38" i="76" s="1"/>
  <c r="E63" i="3"/>
  <c r="E92" i="1"/>
  <c r="E125" i="1" s="1"/>
  <c r="E146" i="1" s="1"/>
  <c r="D8" i="76"/>
  <c r="E8" i="76" s="1"/>
  <c r="G30" i="73"/>
  <c r="E18" i="73"/>
  <c r="E61" i="1"/>
  <c r="E85" i="1" s="1"/>
  <c r="I32" i="61"/>
  <c r="E31" i="61"/>
  <c r="E32" i="61"/>
  <c r="E36" i="116"/>
  <c r="E39" i="79"/>
  <c r="B37" i="76"/>
  <c r="E37" i="76" s="1"/>
  <c r="E151" i="1"/>
  <c r="E147" i="113"/>
  <c r="E147" i="3" s="1"/>
  <c r="E125" i="3"/>
  <c r="E125" i="108"/>
  <c r="E35" i="84"/>
  <c r="E40" i="119"/>
  <c r="E40" i="84" s="1"/>
  <c r="E29" i="73" l="1"/>
  <c r="B20" i="76"/>
  <c r="D18" i="76"/>
  <c r="E28" i="73"/>
  <c r="E30" i="73" s="1"/>
  <c r="I29" i="73"/>
  <c r="D36" i="76"/>
  <c r="B18" i="76"/>
  <c r="E18" i="76" s="1"/>
  <c r="I30" i="73"/>
  <c r="E146" i="108"/>
  <c r="E150" i="108"/>
  <c r="E36" i="79"/>
  <c r="E40" i="116"/>
  <c r="E40" i="79" s="1"/>
  <c r="D20" i="76" l="1"/>
  <c r="E20" i="76" s="1"/>
  <c r="B38" i="76"/>
  <c r="E38" i="76" s="1"/>
  <c r="B36" i="76"/>
  <c r="E36" i="76" s="1"/>
  <c r="E150" i="1"/>
</calcChain>
</file>

<file path=xl/sharedStrings.xml><?xml version="1.0" encoding="utf-8"?>
<sst xmlns="http://schemas.openxmlformats.org/spreadsheetml/2006/main" count="5699" uniqueCount="763">
  <si>
    <t>Beruházási (felhalmozási) kiadások előirányzata beruházásonként</t>
  </si>
  <si>
    <t>Felújítási kiadások előirányzata felújításonként</t>
  </si>
  <si>
    <t>Vállalkozási maradvány igénybevétele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</si>
  <si>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</si>
  <si>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</si>
  <si>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</si>
  <si>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</si>
  <si>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</si>
  <si>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</si>
  <si>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</si>
  <si>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</si>
  <si>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</si>
  <si>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</si>
  <si>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</si>
  <si>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</si>
  <si>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</si>
  <si>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</si>
  <si>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</si>
  <si>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</si>
  <si>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</si>
  <si>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</si>
  <si>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</si>
  <si>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</si>
  <si>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</si>
  <si>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</si>
  <si>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</si>
  <si>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</si>
  <si>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</si>
  <si>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</si>
  <si>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</si>
  <si>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</si>
  <si>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</si>
  <si>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</si>
  <si>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</si>
  <si>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</si>
  <si>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</si>
  <si>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Személyi  juttatások</t>
  </si>
  <si>
    <t>Tartalékok</t>
  </si>
  <si>
    <t>Összesen</t>
  </si>
  <si>
    <t>Összesen:</t>
  </si>
  <si>
    <t>01</t>
  </si>
  <si>
    <t>Bevételek</t>
  </si>
  <si>
    <t>Kiadások</t>
  </si>
  <si>
    <t>Egyéb fejlesztési célú kiadások</t>
  </si>
  <si>
    <t>Általános tartalék</t>
  </si>
  <si>
    <t>Céltartalék</t>
  </si>
  <si>
    <t>02</t>
  </si>
  <si>
    <t>03</t>
  </si>
  <si>
    <t>04</t>
  </si>
  <si>
    <t>05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</si>
  <si>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</si>
  <si>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</si>
  <si>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</si>
  <si>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</si>
  <si>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</si>
  <si>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</si>
  <si>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</si>
  <si>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</si>
  <si>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</si>
  <si>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</si>
  <si>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</si>
  <si>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</si>
  <si>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</si>
  <si>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</si>
  <si>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</si>
  <si>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</si>
  <si>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</si>
  <si>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</si>
  <si>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</si>
  <si>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</si>
  <si>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</si>
  <si>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</si>
  <si>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</si>
  <si>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</si>
  <si>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</si>
  <si>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</si>
  <si>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</si>
  <si>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</si>
  <si>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</si>
  <si>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</si>
  <si>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</si>
  <si>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Kiadások összesen:</t>
  </si>
  <si>
    <t>1.5</t>
  </si>
  <si>
    <t>1.8.</t>
  </si>
  <si>
    <t>1.9.</t>
  </si>
  <si>
    <t>1.10.</t>
  </si>
  <si>
    <t>1.11.</t>
  </si>
  <si>
    <t>2.6.</t>
  </si>
  <si>
    <t>1.12.</t>
  </si>
  <si>
    <t>2.7.</t>
  </si>
  <si>
    <t>30.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</si>
  <si>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</si>
  <si>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</si>
  <si>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</si>
  <si>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</si>
  <si>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</si>
  <si>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</si>
  <si>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</si>
  <si>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</si>
  <si>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</si>
  <si>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</si>
  <si>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</si>
  <si>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</si>
  <si>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</si>
  <si>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</si>
  <si>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</si>
  <si>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</si>
  <si>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</si>
  <si>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</si>
  <si>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</si>
  <si>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</si>
  <si>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</si>
  <si>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</si>
  <si>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</si>
  <si>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</si>
  <si>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</si>
  <si>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</si>
  <si>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</si>
  <si>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</si>
  <si>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</si>
  <si>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</si>
  <si>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</si>
  <si>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</si>
  <si>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</si>
  <si>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</si>
  <si>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</si>
  <si>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</si>
  <si>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</si>
  <si>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</si>
  <si>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</si>
  <si>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</si>
  <si>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</si>
  <si>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</si>
  <si>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</si>
  <si>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</si>
  <si>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</si>
  <si>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</si>
  <si>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</si>
  <si>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</si>
  <si>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</si>
  <si>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</si>
  <si>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</si>
  <si>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</si>
  <si>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</si>
  <si>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Feladat megnevezése</t>
  </si>
  <si>
    <t>Költségvetési szerv megnevezése</t>
  </si>
  <si>
    <t>Száma</t>
  </si>
  <si>
    <t xml:space="preserve">   Költségvetési maradvány igénybevétele </t>
  </si>
  <si>
    <t xml:space="preserve">   Vállalkozási maradvány igénybevétele </t>
  </si>
  <si>
    <t>Beruházások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</si>
  <si>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</si>
  <si>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</si>
  <si>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</si>
  <si>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</si>
  <si>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</si>
  <si>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</si>
  <si>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</si>
  <si>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</si>
  <si>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</si>
  <si>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</si>
  <si>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</si>
  <si>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</si>
  <si>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</si>
  <si>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</si>
  <si>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</si>
  <si>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</si>
  <si>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</si>
  <si>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</si>
  <si>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</si>
  <si>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</si>
  <si>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Kiadási jogcím</t>
  </si>
  <si>
    <t>Eredeti előirányzat</t>
  </si>
  <si>
    <t>* Amennyiben több projekt megvalósítása történi egy időben akkor azokat külön-külön, projektenként be kell mutatni!</t>
  </si>
  <si>
    <t>Évenkénti üteme</t>
  </si>
  <si>
    <t>Összes bevétel,
kiadás</t>
  </si>
  <si>
    <t>Támogatási szerződés szerinti bevételek, kiadások</t>
  </si>
  <si>
    <t>Módosított előirányzat</t>
  </si>
  <si>
    <t>Teljesítés</t>
  </si>
  <si>
    <t>Eredeti</t>
  </si>
  <si>
    <t>Módosított</t>
  </si>
  <si>
    <t>31.</t>
  </si>
  <si>
    <t>32.</t>
  </si>
  <si>
    <t>33.</t>
  </si>
  <si>
    <t>Adatok: ezer forintban!</t>
  </si>
  <si>
    <t>ESZKÖZÖK</t>
  </si>
  <si>
    <t>Sorszám</t>
  </si>
  <si>
    <t>állományi érték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</si>
  <si>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</si>
  <si>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</si>
  <si>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</si>
  <si>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</si>
  <si>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</si>
  <si>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</si>
  <si>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</si>
  <si>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</si>
  <si>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</si>
  <si>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</si>
  <si>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</si>
  <si>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</si>
  <si>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</si>
  <si>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</si>
  <si>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</si>
  <si>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</si>
  <si>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</si>
  <si>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</si>
  <si>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</si>
  <si>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</si>
  <si>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</si>
  <si>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</si>
  <si>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</si>
  <si>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</si>
  <si>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</si>
  <si>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</si>
  <si>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</si>
  <si>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</si>
  <si>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</si>
  <si>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</si>
  <si>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</si>
  <si>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</si>
  <si>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</si>
  <si>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</si>
  <si>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</si>
  <si>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</si>
  <si>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</si>
  <si>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</si>
  <si>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VAGYONKIMUTATÁS
a könyvviteli mérlegben értékkel szereplő forrásokról</t>
  </si>
  <si>
    <t>FORRÁSOK</t>
  </si>
  <si>
    <t>Mennyiség
(db)</t>
  </si>
  <si>
    <t>Értéke
(E Ft)</t>
  </si>
  <si>
    <t>Költségvetési szerv neve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</si>
  <si>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</si>
  <si>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</si>
  <si>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</si>
  <si>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</si>
  <si>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</si>
  <si>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</si>
  <si>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</si>
  <si>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</si>
  <si>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</si>
  <si>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</si>
  <si>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</si>
  <si>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</si>
  <si>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</si>
  <si>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</si>
  <si>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</si>
  <si>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</si>
  <si>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Felhalmozási célú visszatérítendő támogatások, kölcsönök visszatérülése</t>
  </si>
  <si>
    <t>Felhalmozási célú visszatérítendő támogatások, kölcsönök igénybevétele</t>
  </si>
  <si>
    <t>Egyéb felhalmozási célú támogatások bevételei</t>
  </si>
  <si>
    <t>3.5.-ből EU-s támogatás</t>
  </si>
  <si>
    <t>4.1.</t>
  </si>
  <si>
    <t>4.2.</t>
  </si>
  <si>
    <t>4.3.</t>
  </si>
  <si>
    <t>Egyéb közhatalmi bevételek</t>
  </si>
  <si>
    <t>Működési bevételek (5.1.+…+ 5.10.)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</si>
  <si>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</si>
  <si>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</si>
  <si>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</si>
  <si>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</si>
  <si>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</si>
  <si>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</si>
  <si>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</si>
  <si>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</si>
  <si>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5.9.</t>
  </si>
  <si>
    <t>Egyéb pénzügyi műveletek bevételei</t>
  </si>
  <si>
    <t>5.10.</t>
  </si>
  <si>
    <t>Egyéb működési bevételek</t>
  </si>
  <si>
    <t>Felhalmozási bevételek (6.1.+…+6.5.)</t>
  </si>
  <si>
    <t>Immateriális javak értékesítése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</si>
  <si>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</si>
  <si>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</si>
  <si>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</si>
  <si>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</si>
  <si>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</si>
  <si>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</si>
  <si>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</si>
  <si>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</si>
  <si>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</si>
  <si>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</si>
  <si>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</si>
  <si>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</si>
  <si>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</si>
  <si>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</si>
  <si>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</si>
  <si>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Felhalm. célú garancia- és kezességvállalásból megtérülések ÁH-n kívülről</t>
  </si>
  <si>
    <t>Felhalm. célú visszatérítendő támogatások, kölcsönök visszatér. ÁH-n kívülről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</si>
  <si>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</si>
  <si>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</si>
  <si>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</si>
  <si>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</si>
  <si>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</si>
  <si>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</si>
  <si>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</si>
  <si>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</si>
  <si>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</si>
  <si>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</si>
  <si>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</si>
  <si>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</si>
  <si>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</si>
  <si>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</si>
  <si>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</si>
  <si>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</si>
  <si>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</si>
  <si>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</si>
  <si>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</si>
  <si>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</si>
  <si>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</si>
  <si>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</si>
  <si>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</si>
  <si>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</si>
  <si>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</si>
  <si>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</si>
  <si>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</si>
  <si>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</si>
  <si>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</si>
  <si>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</si>
  <si>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</si>
  <si>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</si>
  <si>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</si>
  <si>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</si>
  <si>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</si>
  <si>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</si>
  <si>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</si>
  <si>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</si>
  <si>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</si>
  <si>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</si>
  <si>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</si>
  <si>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</si>
  <si>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</si>
  <si>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</si>
  <si>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</si>
  <si>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</si>
  <si>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</si>
  <si>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</si>
  <si>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</si>
  <si>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</si>
  <si>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A</t>
  </si>
  <si>
    <t>B</t>
  </si>
  <si>
    <t>C</t>
  </si>
  <si>
    <t>D</t>
  </si>
  <si>
    <t>E</t>
  </si>
  <si>
    <t xml:space="preserve">   Rövid lejáratú  hitelek, kölcsönök felvétele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</si>
  <si>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</si>
  <si>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</si>
  <si>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</si>
  <si>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</si>
  <si>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</si>
  <si>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</si>
  <si>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</si>
  <si>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</si>
  <si>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</si>
  <si>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</si>
  <si>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</si>
  <si>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</si>
  <si>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</si>
  <si>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</si>
  <si>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</si>
  <si>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</si>
  <si>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2.5.-ből        - Garancia- és kezességvállalásból kifizetés ÁH-n belülre</t>
  </si>
  <si>
    <t xml:space="preserve">   - Visszatérítendő támogatások, kölcsönök nyújtása ÁH-n belülre</t>
  </si>
  <si>
    <t xml:space="preserve">   - Egyéb felhalmozási célú támogatások ÁH-n belülre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</si>
  <si>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</si>
  <si>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</si>
  <si>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</si>
  <si>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</si>
  <si>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</si>
  <si>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</si>
  <si>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</si>
  <si>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</si>
  <si>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</si>
  <si>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</si>
  <si>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</si>
  <si>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</si>
  <si>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</si>
  <si>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</si>
  <si>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</si>
  <si>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</si>
  <si>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</si>
  <si>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</si>
  <si>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</si>
  <si>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</si>
  <si>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</si>
  <si>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</si>
  <si>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</si>
  <si>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</si>
  <si>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</si>
  <si>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</si>
  <si>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</si>
  <si>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</si>
  <si>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</si>
  <si>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</si>
  <si>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</si>
  <si>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</si>
  <si>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Önkormányzatok működési támogatásai</t>
  </si>
  <si>
    <t>Működési célú támogatások államháztartáson belülről</t>
  </si>
  <si>
    <t>2.-ból EU-s támogatás</t>
  </si>
  <si>
    <t>Működési célú átvett pénzeszközök</t>
  </si>
  <si>
    <t>Költségvetési bevételek összesen (1.+2.+4.+5.+7.+…+12.)</t>
  </si>
  <si>
    <t>Hiány belső finanszírozásának bevételei (15.+…+18. )</t>
  </si>
  <si>
    <t xml:space="preserve">Hiány külső finanszírozásának bevételei (20.+…+21.) </t>
  </si>
  <si>
    <t xml:space="preserve">   Likviditási célú hitelek, kölcsönök felvétele</t>
  </si>
  <si>
    <t xml:space="preserve">   Értékpapírok bevételei</t>
  </si>
  <si>
    <t>Működési célú finanszírozási bevételek összesen (14.+19.)</t>
  </si>
  <si>
    <t>BEVÉTEL ÖSSZESEN (13.+22.)</t>
  </si>
  <si>
    <t>Költségvetési kiadások összesen (1.+...+12.)</t>
  </si>
  <si>
    <t>Likviditási célú hitelek törlesztése</t>
  </si>
  <si>
    <t>Működési célú finanszírozási kiadások összesen (14.+...+21.)</t>
  </si>
  <si>
    <t>KIADÁSOK ÖSSZESEN (13.+22.)</t>
  </si>
  <si>
    <t>Felhalmozási célú támogatások államháztartáson belülről</t>
  </si>
  <si>
    <t>1.-ből EU-s támogatás</t>
  </si>
  <si>
    <t>Felhalmozási bevételek</t>
  </si>
  <si>
    <t>Felhalmozási célú átvett pénzeszközök átvétele</t>
  </si>
  <si>
    <t>4.-ből EU-s támogatás (közvetlen)</t>
  </si>
  <si>
    <t>Egyéb felhalmozási célú bevételek</t>
  </si>
  <si>
    <t>Költségvetési bevételek összesen: (1.+3.+4.+6.+…+11.)</t>
  </si>
  <si>
    <t>Felhalmozási célú finanszírozási bevételek összesen (13.+19.)</t>
  </si>
  <si>
    <t>BEVÉTEL ÖSSZESEN (12+25)</t>
  </si>
  <si>
    <t>F</t>
  </si>
  <si>
    <t>G</t>
  </si>
  <si>
    <t>H</t>
  </si>
  <si>
    <t>I</t>
  </si>
  <si>
    <t>1.-ből EU-s forrásból megvalósuló beruházás</t>
  </si>
  <si>
    <t>3.-ból EU-s forrásból megvalósuló felújítás</t>
  </si>
  <si>
    <t>Költségvetési kiadások összesen: (1.+3.+5.+...+11.)</t>
  </si>
  <si>
    <t>Pénzügyi lízing kiadásai</t>
  </si>
  <si>
    <t>KIADÁSOK ÖSSZESEN (12+25)</t>
  </si>
  <si>
    <t>Felhalmozási célú finanszírozási kiadások összesen (13.+...+24.)</t>
  </si>
  <si>
    <t>1. sz. melléklet Kiadások táblázat C. oszlop 9 sora =</t>
  </si>
  <si>
    <t>1. sz. melléklet Kiadások táblázat D. oszlop 9 sora =</t>
  </si>
  <si>
    <t>1. sz. melléklet Kiadások táblázat E. oszlop 9 sora =</t>
  </si>
  <si>
    <t>1. sz. melléklet Bevételek táblázat C. oszlop 9 sora =</t>
  </si>
  <si>
    <t>2.1. számú melléklet C. oszlop 13. sor + 2.2. számú melléklet C. oszlop 12. sor</t>
  </si>
  <si>
    <t>1. sz. melléklet Bevételek táblázat C. oszlop 16 sora =</t>
  </si>
  <si>
    <t>2.1. számú melléklet C. oszlop 22. sor + 2.2. számú melléklet C. oszlop 25. sor</t>
  </si>
  <si>
    <t>1. sz. melléklet Bevételek táblázat C. oszlop 17 sora =</t>
  </si>
  <si>
    <t>2.1. számú melléklet C. oszlop 23. sor + 2.2. számú melléklet C. oszlop 26. sor</t>
  </si>
  <si>
    <t>1. sz. melléklet Bevételek táblázat D. oszlop 9 sora =</t>
  </si>
  <si>
    <t>1. sz. melléklet Bevételek táblázat D. oszlop 16 sora =</t>
  </si>
  <si>
    <t>1. sz. melléklet Bevételek táblázat D. oszlop 17 sora =</t>
  </si>
  <si>
    <t>1. sz. melléklet Bevételek táblázat E. oszlop 9 sora =</t>
  </si>
  <si>
    <t>1. sz. melléklet Bevételek táblázat E. oszlop 16 sora =</t>
  </si>
  <si>
    <t>1. sz. melléklet Bevételek táblázat E. oszlop 17 sora =</t>
  </si>
  <si>
    <t>2.1. számú melléklet D. oszlop 13. sor + 2.2. számú melléklet D. oszlop 12. sor</t>
  </si>
  <si>
    <t>2.1. számú melléklet D. oszlop 22. sor + 2.2. számú melléklet D. oszlop 25. sor</t>
  </si>
  <si>
    <t>2.1. számú melléklet D. oszlop 23. sor + 2.2. számú melléklet D. oszlop 26. sor</t>
  </si>
  <si>
    <t>2.1. számú melléklet E. oszlop 13. sor + 2.2. számú melléklet E. oszlop 12. sor</t>
  </si>
  <si>
    <t>2.1. számú melléklet E. oszlop 22. sor + 2.2. számú melléklet E. oszlop 25. sor</t>
  </si>
  <si>
    <t>2.1. számú melléklet E. oszlop 23. sor + 2.2. számú melléklet E. oszlop 26. sor</t>
  </si>
  <si>
    <t>1. sz. melléklet Kiadások táblázat C. oszlop 4 sora =</t>
  </si>
  <si>
    <t>1. sz. melléklet Kiadások táblázat C. oszlop 10 sora =</t>
  </si>
  <si>
    <t>1. sz. melléklet Kiadások táblázat D. oszlop 4 sora =</t>
  </si>
  <si>
    <t>1. sz. melléklet Kiadások táblázat D. oszlop 10 sora =</t>
  </si>
  <si>
    <t>1. sz. melléklet Kiadások táblázat E. oszlop 4 sora =</t>
  </si>
  <si>
    <t>1. sz. melléklet Kiadások táblázat E. oszlop 10 sora =</t>
  </si>
  <si>
    <t>2.1. számú melléklet G. oszlop 13. sor + 2.2. számú melléklet G. oszlop 12. sor</t>
  </si>
  <si>
    <t>2.1. számú melléklet G. oszlop 22. sor + 2.2. számú melléklet G. oszlop 25. sor</t>
  </si>
  <si>
    <t>2.1. számú melléklet G. oszlop 23. sor + 2.2. számú melléklet G. oszlop 26. sor</t>
  </si>
  <si>
    <t>2.1. számú melléklet H. oszlop 23. sor + 2.2. számú melléklet H. oszlop 26. sor</t>
  </si>
  <si>
    <t>2.1. számú melléklet H. oszlop 22. sor + 2.2. számú melléklet H. oszlop 25. sor</t>
  </si>
  <si>
    <t>2.1. számú melléklet I. oszlop 23. sor + 2.2. számú melléklet I. oszlop 26. sor</t>
  </si>
  <si>
    <t>2.1. számú melléklet I. oszlop 22. sor + 2.2. számú melléklet I. oszlop 25. sor</t>
  </si>
  <si>
    <t>2.1. számú melléklet H. oszlop 13. sor + 2.2. számú melléklet H. oszlop 12. sor</t>
  </si>
  <si>
    <t>2.1. számú melléklet I. oszlop 13. sor + 2.2. számú melléklet I. oszlop 12. sor</t>
  </si>
  <si>
    <t>G=(D+F)</t>
  </si>
  <si>
    <t>J</t>
  </si>
  <si>
    <t>K</t>
  </si>
  <si>
    <t>L=(J+K)</t>
  </si>
  <si>
    <t>M=(L/C)</t>
  </si>
  <si>
    <t>Feladat
megnevezése</t>
  </si>
  <si>
    <t xml:space="preserve"> 10.</t>
  </si>
  <si>
    <t>BEVÉTELEK ÖSSZESEN: (9+16)</t>
  </si>
  <si>
    <t>Felhalm. célú visszatérítendő tám., kölcsönök visszatér. ÁH-n kívülről</t>
  </si>
  <si>
    <t>Hitel-, kölcsöntörlesztés államháztartáson kívülre (5.1.+…+5.3.)</t>
  </si>
  <si>
    <t>Külföldi finanszírozás kiadásai (8.1. + … + 8.4.)</t>
  </si>
  <si>
    <t>Feladat 
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</si>
  <si>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</si>
  <si>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</si>
  <si>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</si>
  <si>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</si>
  <si>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</si>
  <si>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</si>
  <si>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</si>
  <si>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</si>
  <si>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</si>
  <si>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</si>
  <si>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</si>
  <si>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</si>
  <si>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</si>
  <si>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</si>
  <si>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</si>
  <si>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</si>
  <si>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</si>
  <si>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</si>
  <si>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</si>
  <si>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KIADÁSOK ÖSSZESEN: (1.+2.)</t>
  </si>
  <si>
    <t xml:space="preserve"> I. Immateriális javak </t>
  </si>
  <si>
    <t>II. Tárgyi eszközök (03+08+13+18+23)</t>
  </si>
  <si>
    <t>1. Ingatlanok és kapcsolódó vagyoni értékű jogok   (04+05+06+07)</t>
  </si>
  <si>
    <t>1.1. Forgalomképtelen ingatlanok és kapcsolódó vagyoni értékű jogok</t>
  </si>
  <si>
    <t>1.3. Korlátozottan forgalomképes ingatlanok és kapcsolódó vagyoni értékű jogok</t>
  </si>
  <si>
    <t>1.4. Üzleti ingatlanok és kapcsolódó vagyoni értékű jogok</t>
  </si>
  <si>
    <t>2. Gépek, berendezések, felszerelések, járművek (09+10+11+12)</t>
  </si>
  <si>
    <t>2.1. Forgalomképtelen gépek, berendezések, felszerelések, járművek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</si>
  <si>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</si>
  <si>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</si>
  <si>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</si>
  <si>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</si>
  <si>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</si>
  <si>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</si>
  <si>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</si>
  <si>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</si>
  <si>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</si>
  <si>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</si>
  <si>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</si>
  <si>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</si>
  <si>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</si>
  <si>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</si>
  <si>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</si>
  <si>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</si>
  <si>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</si>
  <si>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</si>
  <si>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</si>
  <si>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</si>
  <si>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</si>
  <si>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</si>
  <si>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</si>
  <si>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</si>
  <si>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</si>
  <si>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2.1. Forgalomképtelen tartós hitelviszonyt megtestesítő értékpapírok</t>
  </si>
  <si>
    <t>2.2. Nemzetgazdasági szempontból kiemelt jelentőségű tartós hitelviszonyt 
       megtestesítő értékpapírok</t>
  </si>
  <si>
    <t>2.3. Korlátozottan forgalomképes tartós hitelviszonyt megtestesítő értékpapírok</t>
  </si>
  <si>
    <t>2.4. Üzleti tartós hitelviszonyt megtestesítő értékpapírok</t>
  </si>
  <si>
    <t>3. Befektetett pénzügyi eszközök értékhelyesbítése (40+41+42+43)</t>
  </si>
  <si>
    <t>3.1. Forgalomképtelen befektetett pénzügyi eszközök értékhelyesbítése</t>
  </si>
  <si>
    <t>3.2. Nemzetgazdasági szempontból kiemelt jelentőségű befektetett pénzügyi 
       eszközök értékhelyesbítése</t>
  </si>
  <si>
    <t>3.3. Korlátozottan forgalomképes befektetett pénzügyi eszközök értékhelyesbítése</t>
  </si>
  <si>
    <t>3.4. Üzleti befektetett pénzügyi eszközök értékhelyesbítése</t>
  </si>
  <si>
    <t>IV. Koncesszióba, vagyonkezelésbe adott eszközök</t>
  </si>
  <si>
    <t>A) NEMZETI VAGYONBA TARTOZÓ BEFEKTETETT ESZKÖZÖK 
     (01+02+28+44)</t>
  </si>
  <si>
    <t>I. Készletek</t>
  </si>
  <si>
    <t>II. Értékpapírok</t>
  </si>
  <si>
    <t>B) NEMZETI VAGYONBA TARTOZÓ FORGÓESZKÖZÖK (46+47)</t>
  </si>
  <si>
    <t>I. Lekötött bankbetétek</t>
  </si>
  <si>
    <t>II. Pénztárak, csekkek, betétkönyvek</t>
  </si>
  <si>
    <t>III. Forintszámlák</t>
  </si>
  <si>
    <t>IV. Devizaszámlák</t>
  </si>
  <si>
    <t>C) PÉNZESZKÖZÖK (49+50+51+52)</t>
  </si>
  <si>
    <t>I. Költségvetési évben esedékes követelések</t>
  </si>
  <si>
    <t>II. Költségvetési évet követően esedékes követelések</t>
  </si>
  <si>
    <t>III. Követelés jellegű sajátos elszámolások</t>
  </si>
  <si>
    <t>D) KÖVETELÉSEK (54+55+56)</t>
  </si>
  <si>
    <t>E) EGYÉB SAJÁTOS ESZKÖZOLDALI ELSZÁMOLÁSOK (58+59)</t>
  </si>
  <si>
    <t>F) AKTÍV IDŐBELI ELHATÁROLÁSOK</t>
  </si>
  <si>
    <t>ESZKÖZÖK ÖSSZESEN  (45+48+53+57+60+61)</t>
  </si>
  <si>
    <t xml:space="preserve">A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</si>
  <si>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</si>
  <si>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</si>
  <si>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</si>
  <si>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</si>
  <si>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</si>
  <si>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</si>
  <si>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>G) SAJÁT TŐKE (01+….+06)</t>
  </si>
  <si>
    <t>II. Költségvetési évet követően esedékes kötelezettségek</t>
  </si>
  <si>
    <t>III. Kötelezettség jellegű sajátos elszámolások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</si>
  <si>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</si>
  <si>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</si>
  <si>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</si>
  <si>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</si>
  <si>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5.-ből EU-s támogatás</t>
  </si>
  <si>
    <t>7.5.</t>
  </si>
  <si>
    <t>Irányító szervi támogatás folyósítása (intézményfinanszírozás)</t>
  </si>
  <si>
    <t>Belföldi finanszírozás kiadásai (7.1. + … + 7.5.)</t>
  </si>
  <si>
    <t xml:space="preserve"> - 2.3-ból EU-s támogatás</t>
  </si>
  <si>
    <t>- 4.2-ből EU-s támogatás</t>
  </si>
  <si>
    <t>KÖLTSÉGVETÉSI BEVÉTELEK ÖSSZESEN: (1.+…+7.)</t>
  </si>
  <si>
    <t xml:space="preserve"> - 2.3-ból EU-s forrásból tám. megvalósuló programok, projektek kiadásai</t>
  </si>
  <si>
    <t xml:space="preserve"> - 2.3.-ból EU-s támogatás</t>
  </si>
  <si>
    <t>- 4.2.-ből EU-s támogatás</t>
  </si>
  <si>
    <t xml:space="preserve"> - 2.3.-ból EU-s forrásból tám. megvalósuló programok, projektek kiadásai</t>
  </si>
  <si>
    <t>Költségvetési maradvány összege</t>
  </si>
  <si>
    <t>Intézményt megillető maradvány</t>
  </si>
  <si>
    <t>Jóváhagyott</t>
  </si>
  <si>
    <t>„0”-ra leírt eszközök</t>
  </si>
  <si>
    <t>Használatban lévő kisértékű immateriális javak</t>
  </si>
  <si>
    <t>Használatban lévő kisértékű tárgyi eszközök</t>
  </si>
  <si>
    <t>Készletek</t>
  </si>
  <si>
    <t>01 számlacsoportban nyilvántartott befektetett eszközök (6+…+9)</t>
  </si>
  <si>
    <t>Államháztartáson belüli vagyonkezelésbe adott eszközök</t>
  </si>
  <si>
    <t>Bérbe vett befektetett eszközök</t>
  </si>
  <si>
    <t>Letétbe, bizományba, üzemeltetésre átvett befektetett eszközök</t>
  </si>
  <si>
    <t> PPP konstrukcióban használt befektetett eszközök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</si>
  <si>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</si>
  <si>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</si>
  <si>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</si>
  <si>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</si>
  <si>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</si>
  <si>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</si>
  <si>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</si>
  <si>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</si>
  <si>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(1+…+4)+5+10+14+(18+…+31):</t>
  </si>
  <si>
    <t>Gyűjtemény, régészeti lelet* (15+…+17)</t>
  </si>
  <si>
    <t>* Nvt. 1. § (2) bekezdés g) és h) pontja szerinti kulturális javak és régészeti eszközök</t>
  </si>
  <si>
    <t>Nyilvántartott függő követelések, kötelezettségek
(db)</t>
  </si>
  <si>
    <t>Támogatási célú előlegekkel kapcsolatos elszámolási követelések</t>
  </si>
  <si>
    <t>Egyéb függő követelések</t>
  </si>
  <si>
    <t>Biztos (jövőbeni) követelések</t>
  </si>
  <si>
    <t>Függő és biztos (jövőbeni) követelések (1+…+3)</t>
  </si>
  <si>
    <t>Kezességgel-, garanciavállalással kapcsolatos függő kötelezettségek</t>
  </si>
  <si>
    <t>Peres ügyekkel kapcsolatos függő kötelezettségek</t>
  </si>
  <si>
    <t>El nem ismert tartozások</t>
  </si>
  <si>
    <t>Támogatási célú előlegekkel kapcsolatos elszámolási kötelezettségek</t>
  </si>
  <si>
    <t>Egyéb függő kötelezettségek</t>
  </si>
  <si>
    <t>Függő kötelezettségek (5+…+9)</t>
  </si>
  <si>
    <t>Összesen (4+10)+(11+…+33):</t>
  </si>
  <si>
    <t>I. Költségvetési évben esedékes kötelezettségek</t>
  </si>
  <si>
    <t>Elvonás
(-)</t>
  </si>
  <si>
    <r>
      <t>E=(C</t>
    </r>
    <r>
      <rPr>
        <b/>
        <sz val="8"/>
        <rFont val="Arial"/>
        <family val="2"/>
        <charset val="238"/>
      </rPr>
      <t>-D</t>
    </r>
    <r>
      <rPr>
        <b/>
        <sz val="8"/>
        <rFont val="Times New Roman CE"/>
        <family val="1"/>
        <charset val="238"/>
      </rPr>
      <t>)</t>
    </r>
  </si>
  <si>
    <t>Közhatalmi bevételek (4.1.+...+4.7.)</t>
  </si>
  <si>
    <t>4.5.</t>
  </si>
  <si>
    <t>4.6.</t>
  </si>
  <si>
    <t>4.7.</t>
  </si>
  <si>
    <t>Idegenforgalmi adó</t>
  </si>
  <si>
    <t>Iparűzési adó</t>
  </si>
  <si>
    <t>Kiemelt előirányzat, előirányzat megnevezése</t>
  </si>
  <si>
    <t>Közfoglalkoztatottak tényleges állományi létszáma (fő)</t>
  </si>
  <si>
    <t>Éves tényleges állományi  létszám  (fő)</t>
  </si>
  <si>
    <t>Ibrány Város Önkormányzata</t>
  </si>
  <si>
    <t>Ibrányi Polgármesteri Hivatal</t>
  </si>
  <si>
    <t>GAMESZ</t>
  </si>
  <si>
    <t>ILMKS</t>
  </si>
  <si>
    <t>Ibrány Városi Óvoda</t>
  </si>
  <si>
    <t>Gépjárműadó</t>
  </si>
  <si>
    <t>4.4.</t>
  </si>
  <si>
    <t>Nagyértékű gépek beszerzése</t>
  </si>
  <si>
    <t>Ingatlan vásárlás</t>
  </si>
  <si>
    <t>Gyalogos átkelőhely létesítés általános iskolánál</t>
  </si>
  <si>
    <t>Tervek készítése</t>
  </si>
  <si>
    <t>Forintban</t>
  </si>
  <si>
    <t>Önkormányzat</t>
  </si>
  <si>
    <t>Intézmények</t>
  </si>
  <si>
    <t>1.2. Nemzetgazdasági szempontból kiemelt jelentőségű ingatlanok és kapcsolódó vagyoni értékű jogok</t>
  </si>
  <si>
    <t>63.</t>
  </si>
  <si>
    <t>Forintban !</t>
  </si>
  <si>
    <t>adatok forintban</t>
  </si>
  <si>
    <t>Jogcím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</si>
  <si>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</si>
  <si>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</si>
  <si>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</si>
  <si>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</si>
  <si>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</si>
  <si>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</si>
  <si>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</si>
  <si>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</si>
  <si>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</si>
  <si>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II. 1. Óvodapedagógusok, és az óvodapedagógusok nevelő munkáját közvetlenül segítők bértámogatása</t>
  </si>
  <si>
    <t>II. 2. Óvodaműködtetés támogatása</t>
  </si>
  <si>
    <t>II.2.(8) 1 Óvodaműködtetés 8 hó</t>
  </si>
  <si>
    <t>II.2.(8) 2 Óvodaműködtetés 4 hó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</si>
  <si>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</si>
  <si>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</si>
  <si>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</si>
  <si>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</si>
  <si>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</si>
  <si>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</si>
  <si>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</si>
  <si>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</si>
  <si>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</si>
  <si>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Beszámítás az I.1. jogcímekhez kapcsolódó kiegészítés</t>
  </si>
  <si>
    <t>ezer Ft-ban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</si>
  <si>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</si>
  <si>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</si>
  <si>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</si>
  <si>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</si>
  <si>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</si>
  <si>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</si>
  <si>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</si>
  <si>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</si>
  <si>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</si>
  <si>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</si>
  <si>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</si>
  <si>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</si>
  <si>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</si>
  <si>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</si>
  <si>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P.</t>
  </si>
  <si>
    <t>Személyi jellegű ráfordítások</t>
  </si>
  <si>
    <t>Tevékenységek eredménye</t>
  </si>
  <si>
    <t>Pénzügyi műveletek eredménye</t>
  </si>
  <si>
    <t>Mérleg szerinti eredmény</t>
  </si>
  <si>
    <t>Intézmények összesen</t>
  </si>
  <si>
    <t>Mindösszesen</t>
  </si>
  <si>
    <t>Ibrányi László Műveődési Központ, Könyvtár és Sportcentrum</t>
  </si>
  <si>
    <t>Pénzügyi műveletek eredmény-szemléletű bevételei</t>
  </si>
  <si>
    <t>Egyéb ráfordítások</t>
  </si>
  <si>
    <t>Érték-csökkenési leírás</t>
  </si>
  <si>
    <t xml:space="preserve">Anyagjellegű ráfordítások </t>
  </si>
  <si>
    <t>Egyéb eredmény-szemléletű bevételek</t>
  </si>
  <si>
    <t>Tevékenység nettó eredményszem-léletű bevétele</t>
  </si>
  <si>
    <t>Pénzügyi műveletek ráfordításai</t>
  </si>
  <si>
    <t>Alaptevékenység költségvetési egyenlege</t>
  </si>
  <si>
    <t>Alaptevékenység finanszirozási egyenlege</t>
  </si>
  <si>
    <t>Alaptevékenység maradványa</t>
  </si>
  <si>
    <t>Vállalkozási tevékenység költségvetési egyenlege</t>
  </si>
  <si>
    <t>Vállalkozási tevékenység finanszirozási   egyenlege</t>
  </si>
  <si>
    <t>Vállalkozási tevékenység maradványa</t>
  </si>
  <si>
    <t>Összes maradvány</t>
  </si>
  <si>
    <t>Korrekció (intézmény megszűnés miatt)</t>
  </si>
  <si>
    <t>Jóváhagyandó korrigált maradvány</t>
  </si>
  <si>
    <t>Alaptevékenység kötelezettségvállalással terhelt maradványa</t>
  </si>
  <si>
    <t>Alaptevékenység szabad maradványa</t>
  </si>
  <si>
    <t>Ft-ban</t>
  </si>
  <si>
    <t>Vállalkozási tevékenységet terlehő befizetési kötelezettség</t>
  </si>
  <si>
    <t>Vállalkozási tevékenység felhasználható maradványa</t>
  </si>
  <si>
    <t>2017. évi eredeti előirányzat BEVÉTELEK</t>
  </si>
  <si>
    <t>Összes bevétel, kiadás 2017. év</t>
  </si>
  <si>
    <t>Kötelező feladatok 2017. év</t>
  </si>
  <si>
    <t>Önként vállalt feladatok 2017. év</t>
  </si>
  <si>
    <t>Államigazgatási feladatok 2017. év</t>
  </si>
  <si>
    <t>Államigazgataási feladatok 2017. év</t>
  </si>
  <si>
    <t>Ibrány Város és Térsége Gyermeklóléti Szolgálat és Családsegítő Szolgálat</t>
  </si>
  <si>
    <t>Ibrány Város Önkormányzata és intézményei 2017. évi maradvány kimutatása</t>
  </si>
  <si>
    <t xml:space="preserve">Ibrány Város Önkormányzata és intézményei 2017. évi eredménykimutatása </t>
  </si>
  <si>
    <t>2016.12.31. napján összesen</t>
  </si>
  <si>
    <t>2017. évi támogatás tény</t>
  </si>
  <si>
    <t>CSSK</t>
  </si>
  <si>
    <t>2018. évi költségvetésben jóváhagyott</t>
  </si>
  <si>
    <t>06</t>
  </si>
  <si>
    <t>Egyéb áruhasználati és szolgálati adók</t>
  </si>
  <si>
    <t>Vagyoni típusú adók</t>
  </si>
  <si>
    <t>Vizesblokk kialakítása sportpályán</t>
  </si>
  <si>
    <t>Pályázatban nagyétrékű eszközök beszerzése</t>
  </si>
  <si>
    <t>Fűtési rendszer kialakítása fóliasátor</t>
  </si>
  <si>
    <t>Kertváros járdaépítés folytatása</t>
  </si>
  <si>
    <t>Uszodánál kutak eltömedékelése</t>
  </si>
  <si>
    <t>TOP-os pályázatokban megvalósuló beruházás</t>
  </si>
  <si>
    <t>Tiszapart helyreállítási munkák végzése</t>
  </si>
  <si>
    <t>Petőfi utca felújítása</t>
  </si>
  <si>
    <t>Egyéb felújítások</t>
  </si>
  <si>
    <t>TOP pályázatban végzett felújítás</t>
  </si>
  <si>
    <t>II. 4. a (1) Alapfokú végzettségű pedagógus II. kategóraiába sorolt  óvodapedagógusok kieg. tám., akik a minősítést 2015. 12. 31-ig szerezték meg</t>
  </si>
  <si>
    <t>A 2016. évről áthúzódó bérkompenzáció támogatása</t>
  </si>
  <si>
    <t>I. 6. Településképi arculati kézkönyv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</si>
  <si>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</si>
  <si>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</si>
  <si>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</si>
  <si>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</si>
  <si>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II.1.(4) 2 Pedagógusok bértámogatása</t>
  </si>
  <si>
    <t>Alapfokozatú végzettségű pedagógus II. kategóriába sorolt óvodapedagógusok elszámolás támogatása, akik a minosítést 2016. évben szerezték meg</t>
  </si>
  <si>
    <t>Szociáis ágazati és összevont pótlék</t>
  </si>
  <si>
    <t>I. Előzetesen felszámított általános forgalmi adó elszámolása</t>
  </si>
  <si>
    <t>II. Fizetendő általános forgalmi adó elszámolása</t>
  </si>
  <si>
    <t>III. December havi illetmények, munkabérek elszámolása</t>
  </si>
  <si>
    <t>IV. Utalványok, bérletek és más hasonló, készpénz-helyettesítő fizetési 
     eszköznek nem minősülő eszközök elszámolásai</t>
  </si>
  <si>
    <t>64.</t>
  </si>
  <si>
    <t>- ebből: Környezetvédelmi programhoz kapcsolódó kiadások összege</t>
  </si>
  <si>
    <t>EU-s projekt neve, azonosítója: TOP-1.1.1-15-SB1-2016-00014 
                                                    Az Északi és a Déli Iparterület fejlesztése Ibrányban</t>
  </si>
  <si>
    <t>EU-s projekt neve, azonosítója: TOP-1.2.1-15-SB1-2016-00016
                                                     A Rétköz turisztikai kínálatának integrált fejlesztése - A Rétköz épített, szellemi és természeti örökségének turisztikai célú fejlesztés, termékcsomagok kialakíítása a Rétközben</t>
  </si>
  <si>
    <t>EU-s projekt neve, azonosítója: TOP-1.3.1-15-SB1-2016-00001
                                                     Közlekedésfejlesztés Szabolcs-Szatmár-Bereg megyében I.</t>
  </si>
  <si>
    <t>EU-s projekt neve, azonosítója: TOP-3.1.1-15-SB1-2016-00033
                                                     Munkába járást segítő kerékpárút építése Ibrány Városában</t>
  </si>
  <si>
    <t>EU-s projekt neve, azonosítója: TOP-2.1.3-15-SB1-2016-00039
                                                   "Ibrány" belterület védelmét szolgáló vízelvezető-hálózat fejlesztése</t>
  </si>
  <si>
    <t>EU-s projekt neve, azonosítója: TOP-5.1.2-15-SB1-2016-00008
                                                 Helyi foglalkoztatási együttműködések megvalósítása Ibrány Város Önkormányzatának vezetésével</t>
  </si>
  <si>
    <t>EU-s projekt neve, azonosítója: TOP-5.2.1-15-SB1-2016-00004
                                                     Társadalmi Együttműködést Szolgáló Komplex Programok Megvalósítása Ibrányban</t>
  </si>
  <si>
    <t>EU-s projekt neve, azonosítója: KÖFOP-1.2.1-VEKOP-16-2017-01219
                                                    Ibrány Város Önkormányzata ASP központhoz való csatlakozása</t>
  </si>
  <si>
    <t>Elszámolásból származó bevételek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</si>
</sst>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#,##0.0"/>
    <numFmt numFmtId="167" formatCode="#,###__;\-#,###__"/>
    <numFmt numFmtId="168" formatCode="00"/>
    <numFmt numFmtId="169" formatCode="#,###\ _F_t;\-#,###\ _F_t"/>
    <numFmt numFmtId="170" formatCode="_-* #,##0.00\ _F_t_-;\-* #,##0.00\ _F_t_-;_-* \-??\ _F_t_-;_-@_-"/>
    <numFmt numFmtId="171" formatCode="_(* #,##0.00_);_(* \(#,##0.00\);_(* &quot;-&quot;??_);_(@_)"/>
  </numFmts>
  <fonts count="82" x14ac:knownFonts="1"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 CE"/>
      <family val="1"/>
      <charset val="238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2"/>
      <color indexed="10"/>
      <name val="Times New Roman"/>
      <family val="1"/>
      <charset val="238"/>
    </font>
    <font>
      <i/>
      <sz val="9"/>
      <name val="Times New Roman"/>
      <family val="1"/>
      <charset val="238"/>
    </font>
    <font>
      <b/>
      <u/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sz val="1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lightHorizontal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0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5" fillId="0" borderId="0"/>
    <xf numFmtId="0" fontId="41" fillId="0" borderId="0"/>
    <xf numFmtId="0" fontId="2" fillId="0" borderId="0"/>
    <xf numFmtId="0" fontId="54" fillId="0" borderId="0"/>
    <xf numFmtId="0" fontId="56" fillId="0" borderId="0"/>
    <xf numFmtId="43" fontId="1" fillId="0" borderId="0" applyFont="0" applyFill="0" applyBorder="0" applyAlignment="0" applyProtection="0"/>
    <xf numFmtId="0" fontId="56" fillId="0" borderId="0"/>
    <xf numFmtId="0" fontId="60" fillId="3" borderId="0" applyNumberFormat="0" applyBorder="0" applyAlignment="0" applyProtection="0"/>
    <xf numFmtId="0" fontId="60" fillId="4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8" borderId="0" applyNumberFormat="0" applyBorder="0" applyAlignment="0" applyProtection="0"/>
    <xf numFmtId="0" fontId="61" fillId="13" borderId="0" applyNumberFormat="0" applyBorder="0" applyAlignment="0" applyProtection="0"/>
    <xf numFmtId="0" fontId="61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2" fillId="18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9" borderId="0" applyNumberFormat="0" applyBorder="0" applyAlignment="0" applyProtection="0"/>
    <xf numFmtId="0" fontId="62" fillId="3" borderId="0" applyNumberFormat="0" applyBorder="0" applyAlignment="0" applyProtection="0"/>
    <xf numFmtId="0" fontId="62" fillId="20" borderId="0" applyNumberFormat="0" applyBorder="0" applyAlignment="0" applyProtection="0"/>
    <xf numFmtId="0" fontId="62" fillId="16" borderId="0" applyNumberFormat="0" applyBorder="0" applyAlignment="0" applyProtection="0"/>
    <xf numFmtId="0" fontId="62" fillId="21" borderId="0" applyNumberFormat="0" applyBorder="0" applyAlignment="0" applyProtection="0"/>
    <xf numFmtId="0" fontId="62" fillId="17" borderId="0" applyNumberFormat="0" applyBorder="0" applyAlignment="0" applyProtection="0"/>
    <xf numFmtId="0" fontId="62" fillId="19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3" fillId="6" borderId="0" applyNumberFormat="0" applyBorder="0" applyAlignment="0" applyProtection="0"/>
    <xf numFmtId="0" fontId="64" fillId="22" borderId="81" applyNumberFormat="0" applyAlignment="0" applyProtection="0"/>
    <xf numFmtId="0" fontId="65" fillId="11" borderId="82" applyNumberFormat="0" applyAlignment="0" applyProtection="0"/>
    <xf numFmtId="0" fontId="66" fillId="0" borderId="0" applyNumberFormat="0" applyFill="0" applyBorder="0" applyAlignment="0" applyProtection="0"/>
    <xf numFmtId="43" fontId="6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0" fontId="14" fillId="0" borderId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171" fontId="67" fillId="0" borderId="0" applyFont="0" applyFill="0" applyBorder="0" applyAlignment="0" applyProtection="0"/>
    <xf numFmtId="171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7" fillId="0" borderId="0" applyFont="0" applyFill="0" applyBorder="0" applyAlignment="0" applyProtection="0"/>
    <xf numFmtId="170" fontId="67" fillId="0" borderId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0" fontId="67" fillId="0" borderId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0" fontId="67" fillId="0" borderId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0" fontId="67" fillId="0" borderId="0" applyFill="0" applyBorder="0" applyAlignment="0" applyProtection="0"/>
    <xf numFmtId="0" fontId="69" fillId="7" borderId="0" applyNumberFormat="0" applyBorder="0" applyAlignment="0" applyProtection="0"/>
    <xf numFmtId="0" fontId="70" fillId="0" borderId="83" applyNumberFormat="0" applyFill="0" applyAlignment="0" applyProtection="0"/>
    <xf numFmtId="0" fontId="71" fillId="0" borderId="84" applyNumberFormat="0" applyFill="0" applyAlignment="0" applyProtection="0"/>
    <xf numFmtId="0" fontId="72" fillId="0" borderId="85" applyNumberFormat="0" applyFill="0" applyAlignment="0" applyProtection="0"/>
    <xf numFmtId="0" fontId="72" fillId="0" borderId="0" applyNumberFormat="0" applyFill="0" applyBorder="0" applyAlignment="0" applyProtection="0"/>
    <xf numFmtId="0" fontId="73" fillId="10" borderId="81" applyNumberForma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67" fillId="23" borderId="86" applyNumberFormat="0" applyFont="0" applyAlignment="0" applyProtection="0"/>
    <xf numFmtId="0" fontId="74" fillId="0" borderId="87" applyNumberFormat="0" applyFill="0" applyAlignment="0" applyProtection="0"/>
    <xf numFmtId="0" fontId="75" fillId="24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5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6" fillId="0" borderId="0"/>
    <xf numFmtId="0" fontId="56" fillId="0" borderId="0"/>
    <xf numFmtId="0" fontId="54" fillId="0" borderId="0"/>
    <xf numFmtId="0" fontId="61" fillId="23" borderId="86" applyNumberFormat="0" applyFont="0" applyAlignment="0" applyProtection="0"/>
    <xf numFmtId="0" fontId="77" fillId="22" borderId="88" applyNumberFormat="0" applyAlignment="0" applyProtection="0"/>
    <xf numFmtId="4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89" applyNumberFormat="0" applyFill="0" applyAlignment="0" applyProtection="0"/>
    <xf numFmtId="0" fontId="80" fillId="0" borderId="0" applyNumberFormat="0" applyFill="0" applyBorder="0" applyAlignment="0" applyProtection="0"/>
  </cellStyleXfs>
  <cellXfs count="797">
    <xf numFmtId="0" fontId="0" fillId="0" borderId="0" xfId="0"/>
    <xf numFmtId="164" fontId="19" fillId="0" borderId="1" xfId="0" applyNumberFormat="1" applyFont="1" applyFill="1" applyBorder="1" applyAlignment="1" applyProtection="1">
      <alignment vertical="center" wrapTex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19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164" fontId="0" fillId="0" borderId="0" xfId="0" applyNumberFormat="1" applyFill="1" applyAlignment="1" applyProtection="1">
      <alignment vertical="center" wrapText="1"/>
    </xf>
    <xf numFmtId="1" fontId="19" fillId="0" borderId="1" xfId="0" applyNumberFormat="1" applyFont="1" applyFill="1" applyBorder="1" applyAlignment="1" applyProtection="1">
      <alignment vertical="center" wrapText="1"/>
      <protection locked="0"/>
    </xf>
    <xf numFmtId="164" fontId="19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" fontId="19" fillId="0" borderId="2" xfId="0" applyNumberFormat="1" applyFont="1" applyFill="1" applyBorder="1" applyAlignment="1" applyProtection="1">
      <alignment vertical="center" wrapText="1"/>
      <protection locked="0"/>
    </xf>
    <xf numFmtId="164" fontId="18" fillId="0" borderId="5" xfId="0" applyNumberFormat="1" applyFont="1" applyFill="1" applyBorder="1" applyAlignment="1" applyProtection="1">
      <alignment vertical="center" wrapText="1"/>
    </xf>
    <xf numFmtId="164" fontId="18" fillId="0" borderId="6" xfId="0" applyNumberFormat="1" applyFont="1" applyFill="1" applyBorder="1" applyAlignment="1" applyProtection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164" fontId="17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10" fillId="0" borderId="0" xfId="0" applyNumberFormat="1" applyFont="1" applyFill="1" applyAlignment="1">
      <alignment vertical="center" wrapText="1"/>
    </xf>
    <xf numFmtId="164" fontId="18" fillId="2" borderId="5" xfId="0" applyNumberFormat="1" applyFont="1" applyFill="1" applyBorder="1" applyAlignment="1" applyProtection="1">
      <alignment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7" xfId="0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8" fillId="0" borderId="7" xfId="0" applyNumberFormat="1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164" fontId="6" fillId="0" borderId="0" xfId="0" applyNumberFormat="1" applyFont="1" applyFill="1" applyAlignment="1" applyProtection="1">
      <alignment horizontal="right" vertical="center"/>
    </xf>
    <xf numFmtId="164" fontId="29" fillId="0" borderId="9" xfId="0" applyNumberFormat="1" applyFont="1" applyFill="1" applyBorder="1" applyAlignment="1" applyProtection="1">
      <alignment horizontal="right" vertical="center" wrapText="1" indent="1"/>
    </xf>
    <xf numFmtId="164" fontId="25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40" fillId="0" borderId="0" xfId="0" applyFont="1" applyFill="1" applyAlignment="1" applyProtection="1">
      <alignment horizontal="left" vertical="center" wrapText="1"/>
    </xf>
    <xf numFmtId="0" fontId="40" fillId="0" borderId="0" xfId="0" applyFont="1" applyFill="1" applyAlignment="1" applyProtection="1">
      <alignment vertical="center" wrapText="1"/>
    </xf>
    <xf numFmtId="0" fontId="40" fillId="0" borderId="0" xfId="0" applyFont="1" applyFill="1" applyAlignment="1" applyProtection="1">
      <alignment horizontal="right" vertical="center" wrapText="1" indent="1"/>
    </xf>
    <xf numFmtId="164" fontId="31" fillId="0" borderId="10" xfId="5" applyNumberFormat="1" applyFont="1" applyFill="1" applyBorder="1" applyAlignment="1" applyProtection="1">
      <alignment vertical="center"/>
    </xf>
    <xf numFmtId="164" fontId="31" fillId="0" borderId="10" xfId="5" applyNumberFormat="1" applyFont="1" applyFill="1" applyBorder="1" applyAlignment="1" applyProtection="1"/>
    <xf numFmtId="0" fontId="8" fillId="0" borderId="11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164" fontId="18" fillId="0" borderId="13" xfId="0" applyNumberFormat="1" applyFont="1" applyFill="1" applyBorder="1" applyAlignment="1" applyProtection="1">
      <alignment horizontal="center" vertical="center" wrapText="1"/>
    </xf>
    <xf numFmtId="164" fontId="19" fillId="0" borderId="14" xfId="0" applyNumberFormat="1" applyFont="1" applyFill="1" applyBorder="1" applyAlignment="1" applyProtection="1">
      <alignment vertical="center" wrapText="1"/>
      <protection locked="0"/>
    </xf>
    <xf numFmtId="164" fontId="25" fillId="0" borderId="8" xfId="0" applyNumberFormat="1" applyFont="1" applyFill="1" applyBorder="1" applyAlignment="1" applyProtection="1">
      <alignment vertical="center" wrapText="1"/>
    </xf>
    <xf numFmtId="164" fontId="19" fillId="0" borderId="15" xfId="0" applyNumberFormat="1" applyFont="1" applyFill="1" applyBorder="1" applyAlignment="1" applyProtection="1">
      <alignment vertical="center" wrapText="1"/>
      <protection locked="0"/>
    </xf>
    <xf numFmtId="164" fontId="18" fillId="0" borderId="17" xfId="0" applyNumberFormat="1" applyFont="1" applyFill="1" applyBorder="1" applyAlignment="1">
      <alignment horizontal="center" vertical="center"/>
    </xf>
    <xf numFmtId="164" fontId="18" fillId="0" borderId="18" xfId="0" applyNumberFormat="1" applyFont="1" applyFill="1" applyBorder="1" applyAlignment="1">
      <alignment horizontal="center" vertical="center"/>
    </xf>
    <xf numFmtId="164" fontId="18" fillId="0" borderId="18" xfId="0" applyNumberFormat="1" applyFont="1" applyFill="1" applyBorder="1" applyAlignment="1">
      <alignment horizontal="center" vertical="center" wrapText="1"/>
    </xf>
    <xf numFmtId="49" fontId="26" fillId="0" borderId="19" xfId="0" applyNumberFormat="1" applyFont="1" applyFill="1" applyBorder="1" applyAlignment="1">
      <alignment horizontal="left" vertical="center"/>
    </xf>
    <xf numFmtId="3" fontId="26" fillId="0" borderId="20" xfId="0" applyNumberFormat="1" applyFont="1" applyFill="1" applyBorder="1" applyAlignment="1" applyProtection="1">
      <alignment horizontal="right" vertical="center"/>
      <protection locked="0"/>
    </xf>
    <xf numFmtId="164" fontId="25" fillId="0" borderId="21" xfId="0" applyNumberFormat="1" applyFont="1" applyFill="1" applyBorder="1" applyAlignment="1">
      <alignment horizontal="right" vertical="center" wrapText="1"/>
    </xf>
    <xf numFmtId="49" fontId="29" fillId="0" borderId="22" xfId="0" quotePrefix="1" applyNumberFormat="1" applyFont="1" applyFill="1" applyBorder="1" applyAlignment="1">
      <alignment horizontal="left" vertical="center" indent="1"/>
    </xf>
    <xf numFmtId="3" fontId="29" fillId="0" borderId="23" xfId="0" applyNumberFormat="1" applyFont="1" applyFill="1" applyBorder="1" applyAlignment="1" applyProtection="1">
      <alignment horizontal="right" vertical="center"/>
      <protection locked="0"/>
    </xf>
    <xf numFmtId="3" fontId="29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5" fillId="0" borderId="23" xfId="0" applyNumberFormat="1" applyFont="1" applyFill="1" applyBorder="1" applyAlignment="1">
      <alignment horizontal="right" vertical="center" wrapText="1"/>
    </xf>
    <xf numFmtId="49" fontId="26" fillId="0" borderId="22" xfId="0" applyNumberFormat="1" applyFont="1" applyFill="1" applyBorder="1" applyAlignment="1">
      <alignment horizontal="left" vertical="center"/>
    </xf>
    <xf numFmtId="3" fontId="26" fillId="0" borderId="23" xfId="0" applyNumberFormat="1" applyFont="1" applyFill="1" applyBorder="1" applyAlignment="1" applyProtection="1">
      <alignment horizontal="right" vertical="center"/>
      <protection locked="0"/>
    </xf>
    <xf numFmtId="49" fontId="26" fillId="0" borderId="24" xfId="0" applyNumberFormat="1" applyFont="1" applyFill="1" applyBorder="1" applyAlignment="1" applyProtection="1">
      <alignment horizontal="left" vertical="center"/>
      <protection locked="0"/>
    </xf>
    <xf numFmtId="3" fontId="26" fillId="0" borderId="25" xfId="0" applyNumberFormat="1" applyFont="1" applyFill="1" applyBorder="1" applyAlignment="1" applyProtection="1">
      <alignment horizontal="right" vertical="center"/>
      <protection locked="0"/>
    </xf>
    <xf numFmtId="49" fontId="25" fillId="0" borderId="26" xfId="0" applyNumberFormat="1" applyFont="1" applyFill="1" applyBorder="1" applyAlignment="1" applyProtection="1">
      <alignment horizontal="left" vertical="center" indent="1"/>
      <protection locked="0"/>
    </xf>
    <xf numFmtId="164" fontId="25" fillId="0" borderId="16" xfId="0" applyNumberFormat="1" applyFont="1" applyFill="1" applyBorder="1" applyAlignment="1">
      <alignment vertical="center"/>
    </xf>
    <xf numFmtId="4" fontId="19" fillId="0" borderId="16" xfId="0" applyNumberFormat="1" applyFont="1" applyFill="1" applyBorder="1" applyAlignment="1" applyProtection="1">
      <alignment vertical="center" wrapText="1"/>
      <protection locked="0"/>
    </xf>
    <xf numFmtId="49" fontId="25" fillId="0" borderId="27" xfId="0" applyNumberFormat="1" applyFont="1" applyFill="1" applyBorder="1" applyAlignment="1" applyProtection="1">
      <alignment vertical="center"/>
      <protection locked="0"/>
    </xf>
    <xf numFmtId="49" fontId="25" fillId="0" borderId="27" xfId="0" applyNumberFormat="1" applyFont="1" applyFill="1" applyBorder="1" applyAlignment="1" applyProtection="1">
      <alignment horizontal="right" vertical="center"/>
      <protection locked="0"/>
    </xf>
    <xf numFmtId="3" fontId="19" fillId="0" borderId="27" xfId="0" applyNumberFormat="1" applyFont="1" applyFill="1" applyBorder="1" applyAlignment="1" applyProtection="1">
      <alignment horizontal="right" vertical="center" wrapText="1"/>
      <protection locked="0"/>
    </xf>
    <xf numFmtId="49" fontId="25" fillId="0" borderId="10" xfId="0" applyNumberFormat="1" applyFont="1" applyFill="1" applyBorder="1" applyAlignment="1" applyProtection="1">
      <alignment vertical="center"/>
      <protection locked="0"/>
    </xf>
    <xf numFmtId="49" fontId="25" fillId="0" borderId="10" xfId="0" applyNumberFormat="1" applyFont="1" applyFill="1" applyBorder="1" applyAlignment="1" applyProtection="1">
      <alignment horizontal="right" vertical="center"/>
      <protection locked="0"/>
    </xf>
    <xf numFmtId="3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26" fillId="0" borderId="28" xfId="0" applyNumberFormat="1" applyFont="1" applyFill="1" applyBorder="1" applyAlignment="1">
      <alignment horizontal="left" vertical="center"/>
    </xf>
    <xf numFmtId="3" fontId="26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0" xfId="0" applyNumberFormat="1" applyFont="1" applyFill="1" applyBorder="1" applyAlignment="1" applyProtection="1">
      <alignment horizontal="right" vertical="center" wrapText="1"/>
    </xf>
    <xf numFmtId="49" fontId="26" fillId="0" borderId="3" xfId="0" applyNumberFormat="1" applyFont="1" applyFill="1" applyBorder="1" applyAlignment="1">
      <alignment horizontal="left" vertical="center"/>
    </xf>
    <xf numFmtId="3" fontId="26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5" fillId="0" borderId="23" xfId="0" applyNumberFormat="1" applyFont="1" applyFill="1" applyBorder="1" applyAlignment="1" applyProtection="1">
      <alignment horizontal="right" vertical="center" wrapText="1"/>
    </xf>
    <xf numFmtId="49" fontId="26" fillId="0" borderId="3" xfId="0" applyNumberFormat="1" applyFont="1" applyFill="1" applyBorder="1" applyAlignment="1" applyProtection="1">
      <alignment horizontal="left" vertical="center"/>
      <protection locked="0"/>
    </xf>
    <xf numFmtId="49" fontId="26" fillId="0" borderId="4" xfId="0" applyNumberFormat="1" applyFont="1" applyFill="1" applyBorder="1" applyAlignment="1" applyProtection="1">
      <alignment horizontal="left" vertical="center"/>
      <protection locked="0"/>
    </xf>
    <xf numFmtId="3" fontId="26" fillId="0" borderId="25" xfId="0" applyNumberFormat="1" applyFont="1" applyFill="1" applyBorder="1" applyAlignment="1" applyProtection="1">
      <alignment horizontal="right" vertical="center" wrapText="1"/>
      <protection locked="0"/>
    </xf>
    <xf numFmtId="166" fontId="18" fillId="0" borderId="16" xfId="0" applyNumberFormat="1" applyFont="1" applyFill="1" applyBorder="1" applyAlignment="1">
      <alignment horizontal="left" vertical="center" wrapText="1" indent="1"/>
    </xf>
    <xf numFmtId="166" fontId="39" fillId="0" borderId="0" xfId="0" applyNumberFormat="1" applyFont="1" applyFill="1" applyBorder="1" applyAlignment="1">
      <alignment horizontal="left" vertical="center" wrapText="1"/>
    </xf>
    <xf numFmtId="3" fontId="26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21" xfId="0" applyNumberFormat="1" applyFont="1" applyFill="1" applyBorder="1" applyAlignment="1">
      <alignment horizontal="right" vertical="center" wrapText="1"/>
    </xf>
    <xf numFmtId="4" fontId="18" fillId="0" borderId="23" xfId="0" applyNumberFormat="1" applyFont="1" applyFill="1" applyBorder="1" applyAlignment="1">
      <alignment horizontal="right" vertical="center" wrapText="1"/>
    </xf>
    <xf numFmtId="4" fontId="18" fillId="0" borderId="30" xfId="0" applyNumberFormat="1" applyFont="1" applyFill="1" applyBorder="1" applyAlignment="1">
      <alignment horizontal="right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164" fontId="19" fillId="0" borderId="32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1" xfId="5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5" xfId="0" applyNumberFormat="1" applyFont="1" applyBorder="1" applyAlignment="1" applyProtection="1">
      <alignment horizontal="right" vertical="center" wrapText="1" indent="1"/>
    </xf>
    <xf numFmtId="164" fontId="28" fillId="0" borderId="5" xfId="0" applyNumberFormat="1" applyFont="1" applyFill="1" applyBorder="1" applyAlignment="1" applyProtection="1">
      <alignment horizontal="right" vertical="center" wrapText="1" indent="1"/>
    </xf>
    <xf numFmtId="164" fontId="28" fillId="0" borderId="6" xfId="0" applyNumberFormat="1" applyFont="1" applyFill="1" applyBorder="1" applyAlignment="1" applyProtection="1">
      <alignment horizontal="right" vertical="center" wrapText="1" indent="1"/>
    </xf>
    <xf numFmtId="164" fontId="26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4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" xfId="0" applyNumberFormat="1" applyFont="1" applyFill="1" applyBorder="1" applyAlignment="1" applyProtection="1">
      <alignment horizontal="right" vertical="center" wrapText="1" indent="1"/>
    </xf>
    <xf numFmtId="0" fontId="18" fillId="0" borderId="34" xfId="0" applyFont="1" applyFill="1" applyBorder="1" applyAlignment="1" applyProtection="1">
      <alignment horizontal="center" vertical="center" wrapText="1"/>
    </xf>
    <xf numFmtId="3" fontId="5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35" xfId="0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8" xfId="0" applyNumberFormat="1" applyFont="1" applyFill="1" applyBorder="1" applyAlignment="1" applyProtection="1">
      <alignment vertical="center" wrapText="1"/>
      <protection locked="0"/>
    </xf>
    <xf numFmtId="0" fontId="41" fillId="0" borderId="0" xfId="7" applyFill="1"/>
    <xf numFmtId="167" fontId="23" fillId="0" borderId="1" xfId="7" applyNumberFormat="1" applyFont="1" applyFill="1" applyBorder="1" applyAlignment="1" applyProtection="1">
      <alignment horizontal="right" vertical="center" wrapText="1"/>
      <protection locked="0"/>
    </xf>
    <xf numFmtId="167" fontId="47" fillId="0" borderId="1" xfId="7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7" applyFont="1" applyFill="1"/>
    <xf numFmtId="0" fontId="41" fillId="0" borderId="0" xfId="7" applyFont="1" applyFill="1"/>
    <xf numFmtId="3" fontId="41" fillId="0" borderId="0" xfId="7" applyNumberFormat="1" applyFont="1" applyFill="1" applyAlignment="1">
      <alignment horizontal="center"/>
    </xf>
    <xf numFmtId="0" fontId="15" fillId="0" borderId="0" xfId="6" applyFill="1" applyAlignment="1" applyProtection="1">
      <alignment vertical="center" wrapText="1"/>
    </xf>
    <xf numFmtId="0" fontId="15" fillId="0" borderId="0" xfId="6" applyFill="1" applyAlignment="1" applyProtection="1">
      <alignment horizontal="center" vertical="center"/>
    </xf>
    <xf numFmtId="49" fontId="18" fillId="0" borderId="46" xfId="6" applyNumberFormat="1" applyFont="1" applyFill="1" applyBorder="1" applyAlignment="1" applyProtection="1">
      <alignment horizontal="center" vertical="center" wrapText="1"/>
    </xf>
    <xf numFmtId="49" fontId="18" fillId="0" borderId="11" xfId="6" applyNumberFormat="1" applyFont="1" applyFill="1" applyBorder="1" applyAlignment="1" applyProtection="1">
      <alignment horizontal="center" vertical="center"/>
    </xf>
    <xf numFmtId="49" fontId="14" fillId="0" borderId="0" xfId="6" applyNumberFormat="1" applyFont="1" applyFill="1" applyAlignment="1" applyProtection="1">
      <alignment horizontal="center" vertical="center"/>
    </xf>
    <xf numFmtId="168" fontId="19" fillId="0" borderId="1" xfId="6" applyNumberFormat="1" applyFont="1" applyFill="1" applyBorder="1" applyAlignment="1" applyProtection="1">
      <alignment horizontal="center" vertical="center"/>
    </xf>
    <xf numFmtId="0" fontId="18" fillId="0" borderId="46" xfId="6" applyFont="1" applyFill="1" applyBorder="1" applyAlignment="1" applyProtection="1">
      <alignment horizontal="left" vertical="center" wrapText="1"/>
    </xf>
    <xf numFmtId="168" fontId="19" fillId="0" borderId="11" xfId="6" applyNumberFormat="1" applyFont="1" applyFill="1" applyBorder="1" applyAlignment="1" applyProtection="1">
      <alignment horizontal="center" vertical="center"/>
    </xf>
    <xf numFmtId="0" fontId="41" fillId="0" borderId="0" xfId="7" applyFont="1" applyFill="1" applyAlignment="1"/>
    <xf numFmtId="0" fontId="17" fillId="0" borderId="0" xfId="6" applyFont="1" applyFill="1" applyAlignment="1" applyProtection="1">
      <alignment horizontal="center" vertical="center"/>
    </xf>
    <xf numFmtId="0" fontId="22" fillId="0" borderId="7" xfId="7" applyFont="1" applyFill="1" applyBorder="1" applyAlignment="1">
      <alignment horizontal="center" vertical="center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3" fillId="0" borderId="28" xfId="7" applyFont="1" applyFill="1" applyBorder="1" applyAlignment="1" applyProtection="1">
      <alignment horizontal="left" indent="1"/>
      <protection locked="0"/>
    </xf>
    <xf numFmtId="0" fontId="23" fillId="0" borderId="33" xfId="7" applyFont="1" applyFill="1" applyBorder="1" applyAlignment="1">
      <alignment horizontal="right" indent="1"/>
    </xf>
    <xf numFmtId="3" fontId="23" fillId="0" borderId="33" xfId="7" applyNumberFormat="1" applyFont="1" applyFill="1" applyBorder="1" applyProtection="1">
      <protection locked="0"/>
    </xf>
    <xf numFmtId="3" fontId="23" fillId="0" borderId="48" xfId="7" applyNumberFormat="1" applyFont="1" applyFill="1" applyBorder="1" applyProtection="1">
      <protection locked="0"/>
    </xf>
    <xf numFmtId="0" fontId="23" fillId="0" borderId="3" xfId="7" applyFont="1" applyFill="1" applyBorder="1" applyAlignment="1" applyProtection="1">
      <alignment horizontal="left" indent="1"/>
      <protection locked="0"/>
    </xf>
    <xf numFmtId="0" fontId="23" fillId="0" borderId="1" xfId="7" applyFont="1" applyFill="1" applyBorder="1" applyAlignment="1">
      <alignment horizontal="right" indent="1"/>
    </xf>
    <xf numFmtId="3" fontId="23" fillId="0" borderId="1" xfId="7" applyNumberFormat="1" applyFont="1" applyFill="1" applyBorder="1" applyProtection="1">
      <protection locked="0"/>
    </xf>
    <xf numFmtId="3" fontId="23" fillId="0" borderId="8" xfId="7" applyNumberFormat="1" applyFont="1" applyFill="1" applyBorder="1" applyProtection="1">
      <protection locked="0"/>
    </xf>
    <xf numFmtId="0" fontId="23" fillId="0" borderId="3" xfId="7" applyFont="1" applyFill="1" applyBorder="1" applyProtection="1">
      <protection locked="0"/>
    </xf>
    <xf numFmtId="0" fontId="23" fillId="0" borderId="4" xfId="7" applyFont="1" applyFill="1" applyBorder="1" applyProtection="1">
      <protection locked="0"/>
    </xf>
    <xf numFmtId="0" fontId="23" fillId="0" borderId="2" xfId="7" applyFont="1" applyFill="1" applyBorder="1" applyAlignment="1">
      <alignment horizontal="right" indent="1"/>
    </xf>
    <xf numFmtId="3" fontId="23" fillId="0" borderId="2" xfId="7" applyNumberFormat="1" applyFont="1" applyFill="1" applyBorder="1" applyProtection="1">
      <protection locked="0"/>
    </xf>
    <xf numFmtId="3" fontId="23" fillId="0" borderId="54" xfId="7" applyNumberFormat="1" applyFont="1" applyFill="1" applyBorder="1" applyProtection="1">
      <protection locked="0"/>
    </xf>
    <xf numFmtId="3" fontId="23" fillId="0" borderId="55" xfId="7" applyNumberFormat="1" applyFont="1" applyFill="1" applyBorder="1"/>
    <xf numFmtId="0" fontId="48" fillId="0" borderId="0" xfId="7" applyFont="1" applyFill="1"/>
    <xf numFmtId="0" fontId="49" fillId="0" borderId="7" xfId="7" applyFont="1" applyFill="1" applyBorder="1" applyAlignment="1">
      <alignment horizontal="center" vertical="center"/>
    </xf>
    <xf numFmtId="0" fontId="49" fillId="0" borderId="5" xfId="7" applyFont="1" applyFill="1" applyBorder="1" applyAlignment="1">
      <alignment horizontal="center" vertical="center" wrapText="1"/>
    </xf>
    <xf numFmtId="0" fontId="49" fillId="0" borderId="6" xfId="7" applyFont="1" applyFill="1" applyBorder="1" applyAlignment="1">
      <alignment horizontal="center" vertical="center" wrapText="1"/>
    </xf>
    <xf numFmtId="0" fontId="23" fillId="0" borderId="46" xfId="7" applyFont="1" applyFill="1" applyBorder="1" applyAlignment="1" applyProtection="1">
      <alignment horizontal="left" indent="1"/>
      <protection locked="0"/>
    </xf>
    <xf numFmtId="0" fontId="23" fillId="0" borderId="11" xfId="7" applyFont="1" applyFill="1" applyBorder="1" applyAlignment="1">
      <alignment horizontal="right" indent="1"/>
    </xf>
    <xf numFmtId="3" fontId="23" fillId="0" borderId="11" xfId="7" applyNumberFormat="1" applyFont="1" applyFill="1" applyBorder="1" applyProtection="1">
      <protection locked="0"/>
    </xf>
    <xf numFmtId="3" fontId="23" fillId="0" borderId="12" xfId="7" applyNumberFormat="1" applyFont="1" applyFill="1" applyBorder="1" applyProtection="1">
      <protection locked="0"/>
    </xf>
    <xf numFmtId="0" fontId="48" fillId="0" borderId="0" xfId="0" applyFont="1" applyFill="1"/>
    <xf numFmtId="0" fontId="0" fillId="0" borderId="0" xfId="0" applyProtection="1"/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 wrapText="1"/>
    </xf>
    <xf numFmtId="0" fontId="19" fillId="0" borderId="28" xfId="0" applyFont="1" applyFill="1" applyBorder="1" applyAlignment="1" applyProtection="1">
      <alignment horizontal="right" vertical="center" wrapText="1" inden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64" fontId="19" fillId="0" borderId="33" xfId="0" applyNumberFormat="1" applyFont="1" applyFill="1" applyBorder="1" applyAlignment="1" applyProtection="1">
      <alignment vertical="center" wrapText="1"/>
      <protection locked="0"/>
    </xf>
    <xf numFmtId="164" fontId="19" fillId="0" borderId="33" xfId="0" applyNumberFormat="1" applyFont="1" applyFill="1" applyBorder="1" applyAlignment="1" applyProtection="1">
      <alignment vertical="center" wrapText="1"/>
    </xf>
    <xf numFmtId="164" fontId="19" fillId="0" borderId="48" xfId="0" applyNumberFormat="1" applyFont="1" applyFill="1" applyBorder="1" applyAlignment="1" applyProtection="1">
      <alignment vertical="center" wrapText="1"/>
      <protection locked="0"/>
    </xf>
    <xf numFmtId="0" fontId="19" fillId="0" borderId="3" xfId="0" applyFont="1" applyFill="1" applyBorder="1" applyAlignment="1" applyProtection="1">
      <alignment horizontal="right" vertical="center" wrapText="1" indent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164" fontId="19" fillId="0" borderId="54" xfId="0" applyNumberFormat="1" applyFont="1" applyFill="1" applyBorder="1" applyAlignment="1" applyProtection="1">
      <alignment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45" fillId="0" borderId="51" xfId="6" applyFont="1" applyFill="1" applyBorder="1" applyAlignment="1" applyProtection="1">
      <alignment horizontal="center" vertical="center" textRotation="90"/>
    </xf>
    <xf numFmtId="0" fontId="22" fillId="0" borderId="0" xfId="0" applyFont="1" applyBorder="1" applyAlignment="1" applyProtection="1">
      <alignment horizontal="left" vertical="center" wrapText="1" indent="1"/>
    </xf>
    <xf numFmtId="164" fontId="27" fillId="0" borderId="0" xfId="5" applyNumberFormat="1" applyFont="1" applyFill="1" applyBorder="1" applyAlignment="1" applyProtection="1">
      <alignment horizontal="right" vertical="center" wrapText="1" indent="1"/>
    </xf>
    <xf numFmtId="0" fontId="24" fillId="0" borderId="5" xfId="0" applyFont="1" applyBorder="1" applyAlignment="1" applyProtection="1">
      <alignment vertical="center" wrapText="1"/>
    </xf>
    <xf numFmtId="164" fontId="19" fillId="0" borderId="56" xfId="5" applyNumberFormat="1" applyFont="1" applyFill="1" applyBorder="1" applyAlignment="1" applyProtection="1">
      <alignment horizontal="right" vertical="center" wrapText="1" indent="1"/>
      <protection locked="0"/>
    </xf>
    <xf numFmtId="0" fontId="23" fillId="0" borderId="2" xfId="0" applyFont="1" applyBorder="1" applyAlignment="1" applyProtection="1">
      <alignment vertical="center" wrapText="1"/>
    </xf>
    <xf numFmtId="0" fontId="24" fillId="0" borderId="57" xfId="0" applyFont="1" applyBorder="1" applyAlignment="1" applyProtection="1">
      <alignment vertical="center" wrapText="1"/>
    </xf>
    <xf numFmtId="164" fontId="22" fillId="0" borderId="5" xfId="0" quotePrefix="1" applyNumberFormat="1" applyFont="1" applyBorder="1" applyAlignment="1" applyProtection="1">
      <alignment horizontal="right" vertical="center" wrapText="1" indent="1"/>
    </xf>
    <xf numFmtId="164" fontId="22" fillId="0" borderId="34" xfId="0" quotePrefix="1" applyNumberFormat="1" applyFont="1" applyBorder="1" applyAlignment="1" applyProtection="1">
      <alignment horizontal="right" vertical="center" wrapText="1" indent="1"/>
    </xf>
    <xf numFmtId="164" fontId="24" fillId="0" borderId="34" xfId="0" applyNumberFormat="1" applyFont="1" applyBorder="1" applyAlignment="1" applyProtection="1">
      <alignment horizontal="right" vertical="center" wrapText="1" indent="1"/>
    </xf>
    <xf numFmtId="164" fontId="19" fillId="0" borderId="40" xfId="5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8" xfId="5" applyNumberFormat="1" applyFont="1" applyFill="1" applyBorder="1" applyAlignment="1" applyProtection="1">
      <alignment horizontal="right" vertical="center" wrapText="1" indent="1"/>
    </xf>
    <xf numFmtId="0" fontId="19" fillId="0" borderId="9" xfId="5" applyFont="1" applyFill="1" applyBorder="1" applyAlignment="1" applyProtection="1">
      <alignment horizontal="left" vertical="center" wrapText="1" indent="1"/>
    </xf>
    <xf numFmtId="0" fontId="19" fillId="0" borderId="1" xfId="5" applyFont="1" applyFill="1" applyBorder="1" applyAlignment="1" applyProtection="1">
      <alignment horizontal="left" vertical="center" wrapText="1" indent="1"/>
    </xf>
    <xf numFmtId="0" fontId="19" fillId="0" borderId="33" xfId="5" applyFont="1" applyFill="1" applyBorder="1" applyAlignment="1" applyProtection="1">
      <alignment horizontal="left" vertical="center" wrapText="1" indent="1"/>
    </xf>
    <xf numFmtId="0" fontId="19" fillId="0" borderId="32" xfId="5" applyFont="1" applyFill="1" applyBorder="1" applyAlignment="1" applyProtection="1">
      <alignment horizontal="left" vertical="center" wrapText="1" indent="1"/>
    </xf>
    <xf numFmtId="0" fontId="19" fillId="0" borderId="49" xfId="5" applyFont="1" applyFill="1" applyBorder="1" applyAlignment="1" applyProtection="1">
      <alignment horizontal="left" vertical="center" wrapText="1" indent="1"/>
    </xf>
    <xf numFmtId="0" fontId="19" fillId="0" borderId="2" xfId="5" applyFont="1" applyFill="1" applyBorder="1" applyAlignment="1" applyProtection="1">
      <alignment horizontal="left" vertical="center" wrapText="1" indent="1"/>
    </xf>
    <xf numFmtId="49" fontId="19" fillId="0" borderId="43" xfId="5" applyNumberFormat="1" applyFont="1" applyFill="1" applyBorder="1" applyAlignment="1" applyProtection="1">
      <alignment horizontal="left" vertical="center" wrapText="1" indent="1"/>
    </xf>
    <xf numFmtId="49" fontId="19" fillId="0" borderId="3" xfId="5" applyNumberFormat="1" applyFont="1" applyFill="1" applyBorder="1" applyAlignment="1" applyProtection="1">
      <alignment horizontal="left" vertical="center" wrapText="1" indent="1"/>
    </xf>
    <xf numFmtId="49" fontId="19" fillId="0" borderId="28" xfId="5" applyNumberFormat="1" applyFont="1" applyFill="1" applyBorder="1" applyAlignment="1" applyProtection="1">
      <alignment horizontal="left" vertical="center" wrapText="1" indent="1"/>
    </xf>
    <xf numFmtId="49" fontId="19" fillId="0" borderId="4" xfId="5" applyNumberFormat="1" applyFont="1" applyFill="1" applyBorder="1" applyAlignment="1" applyProtection="1">
      <alignment horizontal="left" vertical="center" wrapText="1" indent="1"/>
    </xf>
    <xf numFmtId="49" fontId="19" fillId="0" borderId="42" xfId="5" applyNumberFormat="1" applyFont="1" applyFill="1" applyBorder="1" applyAlignment="1" applyProtection="1">
      <alignment horizontal="left" vertical="center" wrapText="1" indent="1"/>
    </xf>
    <xf numFmtId="49" fontId="19" fillId="0" borderId="46" xfId="5" applyNumberFormat="1" applyFont="1" applyFill="1" applyBorder="1" applyAlignment="1" applyProtection="1">
      <alignment horizontal="left" vertical="center" wrapText="1" indent="1"/>
    </xf>
    <xf numFmtId="0" fontId="19" fillId="0" borderId="0" xfId="5" applyFont="1" applyFill="1" applyBorder="1" applyAlignment="1" applyProtection="1">
      <alignment horizontal="left" vertical="center" wrapText="1" indent="1"/>
    </xf>
    <xf numFmtId="0" fontId="18" fillId="0" borderId="7" xfId="5" applyFont="1" applyFill="1" applyBorder="1" applyAlignment="1" applyProtection="1">
      <alignment horizontal="left" vertical="center" wrapText="1" indent="1"/>
    </xf>
    <xf numFmtId="0" fontId="18" fillId="0" borderId="5" xfId="5" applyFont="1" applyFill="1" applyBorder="1" applyAlignment="1" applyProtection="1">
      <alignment horizontal="left" vertical="center" wrapText="1" indent="1"/>
    </xf>
    <xf numFmtId="0" fontId="18" fillId="0" borderId="50" xfId="5" applyFont="1" applyFill="1" applyBorder="1" applyAlignment="1" applyProtection="1">
      <alignment horizontal="left" vertical="center" wrapText="1" indent="1"/>
    </xf>
    <xf numFmtId="0" fontId="18" fillId="0" borderId="5" xfId="5" applyFont="1" applyFill="1" applyBorder="1" applyAlignment="1" applyProtection="1">
      <alignment vertical="center" wrapText="1"/>
    </xf>
    <xf numFmtId="0" fontId="18" fillId="0" borderId="51" xfId="5" applyFont="1" applyFill="1" applyBorder="1" applyAlignment="1" applyProtection="1">
      <alignment vertical="center" wrapText="1"/>
    </xf>
    <xf numFmtId="0" fontId="18" fillId="0" borderId="7" xfId="5" applyFont="1" applyFill="1" applyBorder="1" applyAlignment="1" applyProtection="1">
      <alignment horizontal="center" vertical="center" wrapText="1"/>
    </xf>
    <xf numFmtId="0" fontId="18" fillId="0" borderId="5" xfId="5" applyFont="1" applyFill="1" applyBorder="1" applyAlignment="1" applyProtection="1">
      <alignment horizontal="center" vertical="center" wrapText="1"/>
    </xf>
    <xf numFmtId="0" fontId="18" fillId="0" borderId="6" xfId="5" applyFont="1" applyFill="1" applyBorder="1" applyAlignment="1" applyProtection="1">
      <alignment horizontal="center" vertical="center" wrapText="1"/>
    </xf>
    <xf numFmtId="0" fontId="25" fillId="0" borderId="5" xfId="5" applyFont="1" applyFill="1" applyBorder="1" applyAlignment="1" applyProtection="1">
      <alignment horizontal="left" vertical="center" wrapText="1" indent="1"/>
    </xf>
    <xf numFmtId="0" fontId="6" fillId="0" borderId="10" xfId="0" applyFont="1" applyFill="1" applyBorder="1" applyAlignment="1" applyProtection="1">
      <alignment horizontal="right"/>
    </xf>
    <xf numFmtId="164" fontId="31" fillId="0" borderId="10" xfId="5" applyNumberFormat="1" applyFont="1" applyFill="1" applyBorder="1" applyAlignment="1" applyProtection="1">
      <alignment horizontal="left" vertical="center"/>
    </xf>
    <xf numFmtId="0" fontId="19" fillId="0" borderId="1" xfId="5" applyFont="1" applyFill="1" applyBorder="1" applyAlignment="1" applyProtection="1">
      <alignment horizontal="left" indent="6"/>
    </xf>
    <xf numFmtId="0" fontId="19" fillId="0" borderId="1" xfId="5" applyFont="1" applyFill="1" applyBorder="1" applyAlignment="1" applyProtection="1">
      <alignment horizontal="left" vertical="center" wrapText="1" indent="6"/>
    </xf>
    <xf numFmtId="0" fontId="19" fillId="0" borderId="2" xfId="5" applyFont="1" applyFill="1" applyBorder="1" applyAlignment="1" applyProtection="1">
      <alignment horizontal="left" vertical="center" wrapText="1" indent="6"/>
    </xf>
    <xf numFmtId="0" fontId="19" fillId="0" borderId="11" xfId="5" applyFont="1" applyFill="1" applyBorder="1" applyAlignment="1" applyProtection="1">
      <alignment horizontal="left" vertical="center" wrapText="1" indent="6"/>
    </xf>
    <xf numFmtId="164" fontId="18" fillId="0" borderId="34" xfId="5" applyNumberFormat="1" applyFont="1" applyFill="1" applyBorder="1" applyAlignment="1" applyProtection="1">
      <alignment horizontal="right" vertical="center" wrapText="1" indent="1"/>
    </xf>
    <xf numFmtId="164" fontId="19" fillId="0" borderId="36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9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0" xfId="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36" xfId="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60" xfId="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59" xfId="5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5" xfId="0" applyFont="1" applyBorder="1" applyAlignment="1" applyProtection="1">
      <alignment horizontal="left" vertical="center" wrapText="1" indent="1"/>
    </xf>
    <xf numFmtId="0" fontId="23" fillId="0" borderId="1" xfId="0" applyFont="1" applyBorder="1" applyAlignment="1" applyProtection="1">
      <alignment horizontal="left" vertical="center" wrapText="1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4" fillId="0" borderId="61" xfId="0" applyFont="1" applyBorder="1" applyAlignment="1" applyProtection="1">
      <alignment horizontal="left" vertical="center" wrapText="1" indent="1"/>
    </xf>
    <xf numFmtId="164" fontId="18" fillId="0" borderId="6" xfId="5" applyNumberFormat="1" applyFont="1" applyFill="1" applyBorder="1" applyAlignment="1" applyProtection="1">
      <alignment horizontal="right" vertical="center" wrapText="1" indent="1"/>
    </xf>
    <xf numFmtId="0" fontId="6" fillId="0" borderId="10" xfId="0" applyFont="1" applyFill="1" applyBorder="1" applyAlignment="1" applyProtection="1">
      <alignment horizontal="right" vertical="center"/>
    </xf>
    <xf numFmtId="0" fontId="22" fillId="0" borderId="57" xfId="0" applyFont="1" applyBorder="1" applyAlignment="1" applyProtection="1">
      <alignment horizontal="left" vertical="center" wrapText="1" indent="1"/>
    </xf>
    <xf numFmtId="0" fontId="11" fillId="0" borderId="0" xfId="5" applyFont="1" applyFill="1" applyProtection="1"/>
    <xf numFmtId="0" fontId="11" fillId="0" borderId="0" xfId="5" applyFont="1" applyFill="1" applyAlignment="1" applyProtection="1">
      <alignment horizontal="right" vertical="center" indent="1"/>
    </xf>
    <xf numFmtId="164" fontId="18" fillId="0" borderId="51" xfId="5" applyNumberFormat="1" applyFont="1" applyFill="1" applyBorder="1" applyAlignment="1" applyProtection="1">
      <alignment horizontal="right" vertical="center" wrapText="1" indent="1"/>
    </xf>
    <xf numFmtId="164" fontId="18" fillId="0" borderId="5" xfId="5" applyNumberFormat="1" applyFont="1" applyFill="1" applyBorder="1" applyAlignment="1" applyProtection="1">
      <alignment horizontal="right" vertical="center" wrapText="1" indent="1"/>
    </xf>
    <xf numFmtId="164" fontId="19" fillId="0" borderId="1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3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" xfId="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5" xfId="5" applyNumberFormat="1" applyFont="1" applyFill="1" applyBorder="1" applyAlignment="1" applyProtection="1">
      <alignment horizontal="right" vertical="center" wrapText="1" indent="1"/>
    </xf>
    <xf numFmtId="0" fontId="19" fillId="0" borderId="33" xfId="5" applyFont="1" applyFill="1" applyBorder="1" applyAlignment="1" applyProtection="1">
      <alignment horizontal="left" vertical="center" wrapText="1" indent="6"/>
    </xf>
    <xf numFmtId="0" fontId="11" fillId="0" borderId="0" xfId="5" applyFill="1" applyProtection="1"/>
    <xf numFmtId="0" fontId="19" fillId="0" borderId="0" xfId="5" applyFont="1" applyFill="1" applyProtection="1"/>
    <xf numFmtId="0" fontId="14" fillId="0" borderId="0" xfId="5" applyFont="1" applyFill="1" applyProtection="1"/>
    <xf numFmtId="0" fontId="23" fillId="0" borderId="33" xfId="0" applyFont="1" applyBorder="1" applyAlignment="1" applyProtection="1">
      <alignment horizontal="left" wrapText="1" indent="1"/>
    </xf>
    <xf numFmtId="0" fontId="23" fillId="0" borderId="1" xfId="0" applyFont="1" applyBorder="1" applyAlignment="1" applyProtection="1">
      <alignment horizontal="left" wrapText="1" indent="1"/>
    </xf>
    <xf numFmtId="0" fontId="23" fillId="0" borderId="2" xfId="0" applyFont="1" applyBorder="1" applyAlignment="1" applyProtection="1">
      <alignment horizontal="left" wrapText="1" indent="1"/>
    </xf>
    <xf numFmtId="0" fontId="23" fillId="0" borderId="28" xfId="0" applyFont="1" applyBorder="1" applyAlignment="1" applyProtection="1">
      <alignment wrapText="1"/>
    </xf>
    <xf numFmtId="0" fontId="23" fillId="0" borderId="3" xfId="0" applyFont="1" applyBorder="1" applyAlignment="1" applyProtection="1">
      <alignment wrapText="1"/>
    </xf>
    <xf numFmtId="0" fontId="11" fillId="0" borderId="0" xfId="5" applyFill="1" applyAlignment="1" applyProtection="1"/>
    <xf numFmtId="0" fontId="21" fillId="0" borderId="0" xfId="5" applyFont="1" applyFill="1" applyProtection="1"/>
    <xf numFmtId="0" fontId="20" fillId="0" borderId="0" xfId="5" applyFont="1" applyFill="1" applyProtection="1"/>
    <xf numFmtId="164" fontId="25" fillId="0" borderId="34" xfId="5" applyNumberFormat="1" applyFont="1" applyFill="1" applyBorder="1" applyAlignment="1" applyProtection="1">
      <alignment horizontal="right" vertical="center" wrapText="1" indent="1"/>
    </xf>
    <xf numFmtId="0" fontId="18" fillId="0" borderId="34" xfId="5" applyFont="1" applyFill="1" applyBorder="1" applyAlignment="1" applyProtection="1">
      <alignment horizontal="center" vertical="center" wrapText="1"/>
    </xf>
    <xf numFmtId="164" fontId="26" fillId="0" borderId="33" xfId="5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7" xfId="0" applyFont="1" applyBorder="1" applyAlignment="1" applyProtection="1">
      <alignment vertical="center" wrapText="1"/>
    </xf>
    <xf numFmtId="0" fontId="23" fillId="0" borderId="4" xfId="0" applyFont="1" applyBorder="1" applyAlignment="1" applyProtection="1">
      <alignment vertical="center" wrapText="1"/>
    </xf>
    <xf numFmtId="0" fontId="24" fillId="0" borderId="61" xfId="0" applyFont="1" applyBorder="1" applyAlignment="1" applyProtection="1">
      <alignment vertical="center" wrapText="1"/>
    </xf>
    <xf numFmtId="164" fontId="18" fillId="0" borderId="5" xfId="5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4" xfId="5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0" xfId="5" applyFill="1" applyAlignment="1" applyProtection="1">
      <alignment horizontal="left" vertical="center" indent="1"/>
    </xf>
    <xf numFmtId="164" fontId="8" fillId="0" borderId="35" xfId="0" applyNumberFormat="1" applyFont="1" applyFill="1" applyBorder="1" applyAlignment="1" applyProtection="1">
      <alignment horizontal="center" vertical="center" wrapText="1"/>
    </xf>
    <xf numFmtId="164" fontId="2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7" xfId="0" applyNumberFormat="1" applyFont="1" applyFill="1" applyBorder="1" applyAlignment="1" applyProtection="1">
      <alignment horizontal="left" vertical="center" wrapText="1" indent="1"/>
    </xf>
    <xf numFmtId="164" fontId="19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5" xfId="0" applyNumberFormat="1" applyFont="1" applyFill="1" applyBorder="1" applyAlignment="1" applyProtection="1">
      <alignment horizontal="right" vertical="center" wrapText="1" indent="1"/>
    </xf>
    <xf numFmtId="164" fontId="26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25" fillId="0" borderId="0" xfId="0" applyNumberFormat="1" applyFont="1" applyFill="1" applyAlignment="1" applyProtection="1">
      <alignment horizontal="center" vertical="center" wrapText="1"/>
    </xf>
    <xf numFmtId="164" fontId="0" fillId="0" borderId="29" xfId="0" applyNumberFormat="1" applyFill="1" applyBorder="1" applyAlignment="1" applyProtection="1">
      <alignment horizontal="left" vertical="center" wrapText="1" indent="1"/>
    </xf>
    <xf numFmtId="164" fontId="19" fillId="0" borderId="28" xfId="0" applyNumberFormat="1" applyFont="1" applyFill="1" applyBorder="1" applyAlignment="1" applyProtection="1">
      <alignment horizontal="left" vertical="center" wrapText="1" indent="1"/>
    </xf>
    <xf numFmtId="164" fontId="0" fillId="0" borderId="23" xfId="0" applyNumberFormat="1" applyFill="1" applyBorder="1" applyAlignment="1" applyProtection="1">
      <alignment horizontal="left" vertical="center" wrapText="1" indent="1"/>
    </xf>
    <xf numFmtId="164" fontId="19" fillId="0" borderId="3" xfId="0" applyNumberFormat="1" applyFont="1" applyFill="1" applyBorder="1" applyAlignment="1" applyProtection="1">
      <alignment horizontal="left" vertical="center" wrapText="1" indent="1"/>
    </xf>
    <xf numFmtId="164" fontId="19" fillId="0" borderId="62" xfId="0" applyNumberFormat="1" applyFont="1" applyFill="1" applyBorder="1" applyAlignment="1" applyProtection="1">
      <alignment horizontal="left" vertical="center" wrapText="1" indent="1"/>
    </xf>
    <xf numFmtId="164" fontId="28" fillId="0" borderId="16" xfId="0" applyNumberFormat="1" applyFont="1" applyFill="1" applyBorder="1" applyAlignment="1" applyProtection="1">
      <alignment horizontal="left" vertical="center" wrapText="1" indent="1"/>
    </xf>
    <xf numFmtId="164" fontId="15" fillId="0" borderId="63" xfId="0" applyNumberFormat="1" applyFont="1" applyFill="1" applyBorder="1" applyAlignment="1" applyProtection="1">
      <alignment horizontal="left" vertical="center" wrapText="1" indent="1"/>
    </xf>
    <xf numFmtId="164" fontId="26" fillId="0" borderId="43" xfId="0" applyNumberFormat="1" applyFont="1" applyFill="1" applyBorder="1" applyAlignment="1" applyProtection="1">
      <alignment horizontal="left" vertical="center" wrapText="1" indent="1"/>
    </xf>
    <xf numFmtId="164" fontId="26" fillId="0" borderId="3" xfId="0" applyNumberFormat="1" applyFont="1" applyFill="1" applyBorder="1" applyAlignment="1" applyProtection="1">
      <alignment horizontal="left" vertical="center" wrapText="1" indent="1"/>
    </xf>
    <xf numFmtId="164" fontId="15" fillId="0" borderId="23" xfId="0" applyNumberFormat="1" applyFont="1" applyFill="1" applyBorder="1" applyAlignment="1" applyProtection="1">
      <alignment horizontal="left" vertical="center" wrapText="1" indent="1"/>
    </xf>
    <xf numFmtId="164" fontId="29" fillId="0" borderId="1" xfId="0" applyNumberFormat="1" applyFont="1" applyFill="1" applyBorder="1" applyAlignment="1" applyProtection="1">
      <alignment horizontal="right" vertical="center" wrapText="1" indent="1"/>
    </xf>
    <xf numFmtId="164" fontId="28" fillId="0" borderId="7" xfId="0" applyNumberFormat="1" applyFont="1" applyFill="1" applyBorder="1" applyAlignment="1" applyProtection="1">
      <alignment horizontal="left" vertical="center" wrapText="1" indent="1"/>
    </xf>
    <xf numFmtId="164" fontId="28" fillId="0" borderId="34" xfId="0" applyNumberFormat="1" applyFont="1" applyFill="1" applyBorder="1" applyAlignment="1" applyProtection="1">
      <alignment horizontal="right" vertical="center" wrapText="1" indent="1"/>
    </xf>
    <xf numFmtId="164" fontId="26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6" xfId="0" applyNumberFormat="1" applyFont="1" applyFill="1" applyBorder="1" applyAlignment="1" applyProtection="1">
      <alignment horizontal="center" vertical="center" wrapText="1"/>
    </xf>
    <xf numFmtId="164" fontId="18" fillId="0" borderId="61" xfId="0" applyNumberFormat="1" applyFont="1" applyFill="1" applyBorder="1" applyAlignment="1" applyProtection="1">
      <alignment horizontal="center" vertical="center" wrapText="1"/>
    </xf>
    <xf numFmtId="164" fontId="18" fillId="0" borderId="57" xfId="0" applyNumberFormat="1" applyFont="1" applyFill="1" applyBorder="1" applyAlignment="1" applyProtection="1">
      <alignment horizontal="center" vertical="center" wrapText="1"/>
    </xf>
    <xf numFmtId="164" fontId="18" fillId="0" borderId="64" xfId="0" applyNumberFormat="1" applyFont="1" applyFill="1" applyBorder="1" applyAlignment="1" applyProtection="1">
      <alignment horizontal="center" vertical="center" wrapText="1"/>
    </xf>
    <xf numFmtId="164" fontId="26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Protection="1"/>
    <xf numFmtId="0" fontId="20" fillId="0" borderId="0" xfId="0" applyFont="1" applyFill="1" applyProtection="1"/>
    <xf numFmtId="164" fontId="25" fillId="0" borderId="6" xfId="0" applyNumberFormat="1" applyFont="1" applyFill="1" applyBorder="1" applyAlignment="1" applyProtection="1">
      <alignment horizontal="right" vertical="center" wrapText="1" indent="1"/>
    </xf>
    <xf numFmtId="164" fontId="8" fillId="0" borderId="7" xfId="0" applyNumberFormat="1" applyFont="1" applyFill="1" applyBorder="1" applyAlignment="1" applyProtection="1">
      <alignment horizontal="centerContinuous" vertical="center" wrapText="1"/>
    </xf>
    <xf numFmtId="164" fontId="8" fillId="0" borderId="5" xfId="0" applyNumberFormat="1" applyFont="1" applyFill="1" applyBorder="1" applyAlignment="1" applyProtection="1">
      <alignment horizontal="centerContinuous" vertical="center" wrapText="1"/>
    </xf>
    <xf numFmtId="164" fontId="8" fillId="0" borderId="6" xfId="0" applyNumberFormat="1" applyFont="1" applyFill="1" applyBorder="1" applyAlignment="1" applyProtection="1">
      <alignment horizontal="centerContinuous" vertical="center" wrapText="1"/>
    </xf>
    <xf numFmtId="164" fontId="25" fillId="0" borderId="16" xfId="0" applyNumberFormat="1" applyFont="1" applyFill="1" applyBorder="1" applyAlignment="1" applyProtection="1">
      <alignment horizontal="center" vertical="center" wrapText="1"/>
    </xf>
    <xf numFmtId="164" fontId="25" fillId="0" borderId="7" xfId="0" applyNumberFormat="1" applyFont="1" applyFill="1" applyBorder="1" applyAlignment="1" applyProtection="1">
      <alignment horizontal="center" vertical="center" wrapText="1"/>
    </xf>
    <xf numFmtId="164" fontId="25" fillId="0" borderId="5" xfId="0" applyNumberFormat="1" applyFont="1" applyFill="1" applyBorder="1" applyAlignment="1" applyProtection="1">
      <alignment horizontal="center" vertical="center" wrapText="1"/>
    </xf>
    <xf numFmtId="164" fontId="25" fillId="0" borderId="6" xfId="0" applyNumberFormat="1" applyFont="1" applyFill="1" applyBorder="1" applyAlignment="1" applyProtection="1">
      <alignment horizontal="center" vertical="center" wrapText="1"/>
    </xf>
    <xf numFmtId="164" fontId="26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164" fontId="29" fillId="0" borderId="43" xfId="0" applyNumberFormat="1" applyFont="1" applyFill="1" applyBorder="1" applyAlignment="1" applyProtection="1">
      <alignment horizontal="left" vertical="center" wrapText="1" indent="1"/>
    </xf>
    <xf numFmtId="164" fontId="26" fillId="0" borderId="3" xfId="0" applyNumberFormat="1" applyFont="1" applyFill="1" applyBorder="1" applyAlignment="1" applyProtection="1">
      <alignment horizontal="left" vertical="center" wrapText="1" indent="2"/>
    </xf>
    <xf numFmtId="164" fontId="26" fillId="0" borderId="1" xfId="0" applyNumberFormat="1" applyFont="1" applyFill="1" applyBorder="1" applyAlignment="1" applyProtection="1">
      <alignment horizontal="left" vertical="center" wrapText="1" indent="2"/>
    </xf>
    <xf numFmtId="164" fontId="29" fillId="0" borderId="1" xfId="0" applyNumberFormat="1" applyFont="1" applyFill="1" applyBorder="1" applyAlignment="1" applyProtection="1">
      <alignment horizontal="left" vertical="center" wrapText="1" indent="1"/>
    </xf>
    <xf numFmtId="164" fontId="26" fillId="0" borderId="28" xfId="0" applyNumberFormat="1" applyFont="1" applyFill="1" applyBorder="1" applyAlignment="1" applyProtection="1">
      <alignment horizontal="left" vertical="center" wrapText="1" indent="1"/>
    </xf>
    <xf numFmtId="164" fontId="19" fillId="0" borderId="28" xfId="0" applyNumberFormat="1" applyFont="1" applyFill="1" applyBorder="1" applyAlignment="1" applyProtection="1">
      <alignment horizontal="left" vertical="center" wrapText="1" indent="2"/>
    </xf>
    <xf numFmtId="164" fontId="19" fillId="0" borderId="4" xfId="0" applyNumberFormat="1" applyFont="1" applyFill="1" applyBorder="1" applyAlignment="1" applyProtection="1">
      <alignment horizontal="left" vertical="center" wrapText="1" indent="2"/>
    </xf>
    <xf numFmtId="164" fontId="29" fillId="0" borderId="33" xfId="0" applyNumberFormat="1" applyFont="1" applyFill="1" applyBorder="1" applyAlignment="1" applyProtection="1">
      <alignment horizontal="right" vertical="center" wrapText="1" indent="1"/>
    </xf>
    <xf numFmtId="164" fontId="0" fillId="0" borderId="63" xfId="0" applyNumberFormat="1" applyFill="1" applyBorder="1" applyAlignment="1" applyProtection="1">
      <alignment horizontal="left" vertical="center" wrapText="1" indent="1"/>
    </xf>
    <xf numFmtId="164" fontId="19" fillId="0" borderId="43" xfId="0" applyNumberFormat="1" applyFont="1" applyFill="1" applyBorder="1" applyAlignment="1" applyProtection="1">
      <alignment horizontal="left" vertical="center" wrapText="1" indent="1"/>
    </xf>
    <xf numFmtId="164" fontId="19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19" fillId="0" borderId="43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3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6" fillId="0" borderId="3" xfId="0" quotePrefix="1" applyNumberFormat="1" applyFont="1" applyFill="1" applyBorder="1" applyAlignment="1" applyProtection="1">
      <alignment horizontal="left" vertical="center" wrapText="1" indent="6"/>
      <protection locked="0"/>
    </xf>
    <xf numFmtId="0" fontId="32" fillId="0" borderId="0" xfId="0" applyFont="1" applyProtection="1"/>
    <xf numFmtId="0" fontId="33" fillId="0" borderId="0" xfId="0" applyFont="1" applyFill="1" applyProtection="1"/>
    <xf numFmtId="0" fontId="36" fillId="0" borderId="0" xfId="0" applyFont="1" applyFill="1" applyProtection="1"/>
    <xf numFmtId="0" fontId="37" fillId="0" borderId="0" xfId="0" applyFont="1" applyProtection="1"/>
    <xf numFmtId="0" fontId="30" fillId="0" borderId="0" xfId="0" applyFont="1" applyProtection="1"/>
    <xf numFmtId="0" fontId="20" fillId="0" borderId="0" xfId="0" applyFont="1" applyProtection="1"/>
    <xf numFmtId="0" fontId="21" fillId="0" borderId="0" xfId="0" applyFont="1" applyAlignment="1" applyProtection="1">
      <alignment horizontal="center"/>
    </xf>
    <xf numFmtId="3" fontId="33" fillId="0" borderId="0" xfId="0" applyNumberFormat="1" applyFont="1" applyFill="1" applyAlignment="1" applyProtection="1">
      <alignment horizontal="right" indent="1"/>
    </xf>
    <xf numFmtId="0" fontId="33" fillId="0" borderId="0" xfId="0" applyFont="1" applyFill="1" applyAlignment="1" applyProtection="1">
      <alignment horizontal="right" indent="1"/>
    </xf>
    <xf numFmtId="3" fontId="27" fillId="0" borderId="0" xfId="0" applyNumberFormat="1" applyFont="1" applyFill="1" applyAlignment="1" applyProtection="1">
      <alignment horizontal="right" indent="1"/>
    </xf>
    <xf numFmtId="0" fontId="30" fillId="0" borderId="0" xfId="0" applyFont="1" applyFill="1" applyProtection="1"/>
    <xf numFmtId="49" fontId="8" fillId="0" borderId="65" xfId="0" applyNumberFormat="1" applyFont="1" applyFill="1" applyBorder="1" applyAlignment="1" applyProtection="1">
      <alignment horizontal="right" vertical="center" indent="1"/>
    </xf>
    <xf numFmtId="16" fontId="0" fillId="0" borderId="0" xfId="0" applyNumberFormat="1" applyFill="1" applyAlignment="1" applyProtection="1">
      <alignment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left" vertical="center" wrapText="1"/>
    </xf>
    <xf numFmtId="164" fontId="4" fillId="0" borderId="0" xfId="0" applyNumberFormat="1" applyFont="1" applyFill="1" applyAlignment="1" applyProtection="1">
      <alignment vertical="center" wrapText="1"/>
    </xf>
    <xf numFmtId="164" fontId="17" fillId="0" borderId="0" xfId="0" applyNumberFormat="1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52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19" fillId="0" borderId="0" xfId="0" applyFont="1" applyFill="1" applyAlignment="1" applyProtection="1">
      <alignment horizontal="left" vertical="center" wrapText="1"/>
    </xf>
    <xf numFmtId="0" fontId="19" fillId="0" borderId="0" xfId="0" applyFont="1" applyFill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vertical="center" wrapText="1"/>
    </xf>
    <xf numFmtId="0" fontId="35" fillId="0" borderId="0" xfId="0" applyFont="1" applyAlignment="1" applyProtection="1">
      <alignment horizontal="right" vertical="top"/>
      <protection locked="0"/>
    </xf>
    <xf numFmtId="164" fontId="18" fillId="0" borderId="52" xfId="5" applyNumberFormat="1" applyFont="1" applyFill="1" applyBorder="1" applyAlignment="1" applyProtection="1">
      <alignment horizontal="right" vertical="center" wrapText="1" indent="1"/>
    </xf>
    <xf numFmtId="164" fontId="19" fillId="0" borderId="53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8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8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4" xfId="5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6" xfId="5" applyNumberFormat="1" applyFont="1" applyFill="1" applyBorder="1" applyAlignment="1" applyProtection="1">
      <alignment horizontal="right" vertical="center" wrapText="1" indent="1"/>
    </xf>
    <xf numFmtId="164" fontId="19" fillId="0" borderId="12" xfId="5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6" xfId="0" applyNumberFormat="1" applyFont="1" applyBorder="1" applyAlignment="1" applyProtection="1">
      <alignment horizontal="right" vertical="center" wrapText="1" indent="1"/>
    </xf>
    <xf numFmtId="0" fontId="8" fillId="0" borderId="53" xfId="0" quotePrefix="1" applyFont="1" applyFill="1" applyBorder="1" applyAlignment="1" applyProtection="1">
      <alignment horizontal="right" vertical="center" indent="1"/>
    </xf>
    <xf numFmtId="164" fontId="18" fillId="0" borderId="0" xfId="0" applyNumberFormat="1" applyFont="1" applyFill="1" applyBorder="1" applyAlignment="1" applyProtection="1">
      <alignment horizontal="right" vertical="center" wrapText="1" indent="1"/>
    </xf>
    <xf numFmtId="0" fontId="19" fillId="0" borderId="0" xfId="0" applyFont="1" applyFill="1" applyAlignment="1" applyProtection="1">
      <alignment horizontal="right" vertical="center" wrapText="1" indent="1"/>
    </xf>
    <xf numFmtId="0" fontId="10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left" vertical="center" wrapText="1"/>
    </xf>
    <xf numFmtId="0" fontId="15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right" vertical="center" wrapText="1" indent="1"/>
    </xf>
    <xf numFmtId="0" fontId="8" fillId="0" borderId="19" xfId="0" applyFont="1" applyFill="1" applyBorder="1" applyAlignment="1" applyProtection="1">
      <alignment horizontal="center" vertical="center" wrapText="1"/>
    </xf>
    <xf numFmtId="0" fontId="18" fillId="0" borderId="50" xfId="5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wrapText="1"/>
    </xf>
    <xf numFmtId="0" fontId="24" fillId="0" borderId="5" xfId="0" applyFont="1" applyBorder="1" applyAlignment="1" applyProtection="1">
      <alignment wrapText="1"/>
    </xf>
    <xf numFmtId="0" fontId="24" fillId="0" borderId="57" xfId="0" applyFont="1" applyBorder="1" applyAlignment="1" applyProtection="1">
      <alignment wrapText="1"/>
    </xf>
    <xf numFmtId="164" fontId="22" fillId="0" borderId="6" xfId="0" quotePrefix="1" applyNumberFormat="1" applyFont="1" applyBorder="1" applyAlignment="1" applyProtection="1">
      <alignment horizontal="right" vertical="center" wrapText="1" indent="1"/>
    </xf>
    <xf numFmtId="49" fontId="19" fillId="0" borderId="28" xfId="5" applyNumberFormat="1" applyFont="1" applyFill="1" applyBorder="1" applyAlignment="1" applyProtection="1">
      <alignment horizontal="center" vertical="center" wrapText="1"/>
    </xf>
    <xf numFmtId="49" fontId="19" fillId="0" borderId="3" xfId="5" applyNumberFormat="1" applyFont="1" applyFill="1" applyBorder="1" applyAlignment="1" applyProtection="1">
      <alignment horizontal="center" vertical="center" wrapText="1"/>
    </xf>
    <xf numFmtId="49" fontId="19" fillId="0" borderId="4" xfId="5" applyNumberFormat="1" applyFont="1" applyFill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wrapText="1"/>
    </xf>
    <xf numFmtId="0" fontId="23" fillId="0" borderId="28" xfId="0" applyFont="1" applyBorder="1" applyAlignment="1" applyProtection="1">
      <alignment horizontal="center" wrapText="1"/>
    </xf>
    <xf numFmtId="0" fontId="23" fillId="0" borderId="3" xfId="0" applyFont="1" applyBorder="1" applyAlignment="1" applyProtection="1">
      <alignment horizontal="center" wrapText="1"/>
    </xf>
    <xf numFmtId="0" fontId="23" fillId="0" borderId="4" xfId="0" applyFont="1" applyBorder="1" applyAlignment="1" applyProtection="1">
      <alignment horizontal="center" wrapText="1"/>
    </xf>
    <xf numFmtId="0" fontId="24" fillId="0" borderId="61" xfId="0" applyFont="1" applyBorder="1" applyAlignment="1" applyProtection="1">
      <alignment horizontal="center" wrapText="1"/>
    </xf>
    <xf numFmtId="49" fontId="19" fillId="0" borderId="42" xfId="5" applyNumberFormat="1" applyFont="1" applyFill="1" applyBorder="1" applyAlignment="1" applyProtection="1">
      <alignment horizontal="center" vertical="center" wrapText="1"/>
    </xf>
    <xf numFmtId="49" fontId="19" fillId="0" borderId="43" xfId="5" applyNumberFormat="1" applyFont="1" applyFill="1" applyBorder="1" applyAlignment="1" applyProtection="1">
      <alignment horizontal="center" vertical="center" wrapText="1"/>
    </xf>
    <xf numFmtId="49" fontId="19" fillId="0" borderId="46" xfId="5" applyNumberFormat="1" applyFont="1" applyFill="1" applyBorder="1" applyAlignment="1" applyProtection="1">
      <alignment horizontal="center" vertical="center" wrapText="1"/>
    </xf>
    <xf numFmtId="0" fontId="24" fillId="0" borderId="61" xfId="0" applyFont="1" applyBorder="1" applyAlignment="1" applyProtection="1">
      <alignment horizontal="center" vertical="center" wrapText="1"/>
    </xf>
    <xf numFmtId="0" fontId="8" fillId="0" borderId="66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164" fontId="19" fillId="0" borderId="60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57" xfId="5" applyFont="1" applyFill="1" applyBorder="1" applyAlignment="1" applyProtection="1">
      <alignment horizontal="left" vertical="center" wrapText="1" indent="1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left" vertical="center" wrapText="1" indent="1"/>
    </xf>
    <xf numFmtId="0" fontId="24" fillId="0" borderId="7" xfId="0" applyFont="1" applyBorder="1" applyAlignment="1" applyProtection="1">
      <alignment horizontal="center" vertical="center" wrapText="1"/>
    </xf>
    <xf numFmtId="0" fontId="34" fillId="0" borderId="35" xfId="0" applyFont="1" applyBorder="1" applyAlignment="1" applyProtection="1">
      <alignment horizontal="left" wrapText="1" indent="1"/>
    </xf>
    <xf numFmtId="0" fontId="8" fillId="0" borderId="5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164" fontId="25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34" xfId="0" applyNumberFormat="1" applyFont="1" applyFill="1" applyBorder="1" applyAlignment="1" applyProtection="1">
      <alignment horizontal="right" vertical="center" wrapText="1" indent="1"/>
    </xf>
    <xf numFmtId="164" fontId="18" fillId="0" borderId="3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53" xfId="0" applyNumberFormat="1" applyFont="1" applyFill="1" applyBorder="1" applyAlignment="1" applyProtection="1">
      <alignment horizontal="right" vertical="center"/>
    </xf>
    <xf numFmtId="49" fontId="8" fillId="0" borderId="65" xfId="0" applyNumberFormat="1" applyFont="1" applyFill="1" applyBorder="1" applyAlignment="1" applyProtection="1">
      <alignment horizontal="right" vertical="center"/>
    </xf>
    <xf numFmtId="49" fontId="26" fillId="0" borderId="42" xfId="0" applyNumberFormat="1" applyFont="1" applyFill="1" applyBorder="1" applyAlignment="1" applyProtection="1">
      <alignment horizontal="center" vertical="center" wrapText="1"/>
    </xf>
    <xf numFmtId="49" fontId="26" fillId="0" borderId="3" xfId="0" applyNumberFormat="1" applyFont="1" applyFill="1" applyBorder="1" applyAlignment="1" applyProtection="1">
      <alignment horizontal="center" vertical="center" wrapText="1"/>
    </xf>
    <xf numFmtId="49" fontId="26" fillId="0" borderId="28" xfId="0" applyNumberFormat="1" applyFont="1" applyFill="1" applyBorder="1" applyAlignment="1" applyProtection="1">
      <alignment horizontal="center" vertical="center" wrapText="1"/>
    </xf>
    <xf numFmtId="0" fontId="26" fillId="0" borderId="33" xfId="5" applyFont="1" applyFill="1" applyBorder="1" applyAlignment="1" applyProtection="1">
      <alignment horizontal="left" vertical="center" wrapText="1" indent="1"/>
    </xf>
    <xf numFmtId="0" fontId="26" fillId="0" borderId="1" xfId="5" applyFont="1" applyFill="1" applyBorder="1" applyAlignment="1" applyProtection="1">
      <alignment horizontal="left" vertical="center" wrapText="1" indent="1"/>
    </xf>
    <xf numFmtId="0" fontId="26" fillId="0" borderId="57" xfId="5" quotePrefix="1" applyFont="1" applyFill="1" applyBorder="1" applyAlignment="1" applyProtection="1">
      <alignment horizontal="left" vertical="center" wrapText="1" indent="1"/>
    </xf>
    <xf numFmtId="164" fontId="26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6" xfId="0" applyFont="1" applyFill="1" applyBorder="1" applyAlignment="1" applyProtection="1">
      <alignment horizontal="center" vertical="center" wrapText="1"/>
    </xf>
    <xf numFmtId="164" fontId="25" fillId="0" borderId="35" xfId="0" applyNumberFormat="1" applyFont="1" applyFill="1" applyBorder="1" applyAlignment="1" applyProtection="1">
      <alignment horizontal="right" vertical="center" wrapText="1" indent="1"/>
    </xf>
    <xf numFmtId="164" fontId="19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70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5" xfId="0" applyNumberFormat="1" applyFont="1" applyFill="1" applyBorder="1" applyAlignment="1" applyProtection="1">
      <alignment horizontal="right" vertical="center" wrapText="1" indent="1"/>
    </xf>
    <xf numFmtId="0" fontId="41" fillId="0" borderId="0" xfId="7" applyFill="1" applyProtection="1"/>
    <xf numFmtId="0" fontId="51" fillId="0" borderId="0" xfId="7" applyFont="1" applyFill="1" applyProtection="1"/>
    <xf numFmtId="0" fontId="39" fillId="0" borderId="46" xfId="7" applyFont="1" applyFill="1" applyBorder="1" applyAlignment="1" applyProtection="1">
      <alignment horizontal="center" vertical="center" wrapText="1"/>
    </xf>
    <xf numFmtId="0" fontId="39" fillId="0" borderId="11" xfId="7" applyFont="1" applyFill="1" applyBorder="1" applyAlignment="1" applyProtection="1">
      <alignment horizontal="center" vertical="center" wrapText="1"/>
    </xf>
    <xf numFmtId="0" fontId="39" fillId="0" borderId="12" xfId="7" applyFont="1" applyFill="1" applyBorder="1" applyAlignment="1" applyProtection="1">
      <alignment horizontal="center" vertical="center" wrapText="1"/>
    </xf>
    <xf numFmtId="0" fontId="41" fillId="0" borderId="0" xfId="7" applyFill="1" applyAlignment="1" applyProtection="1">
      <alignment horizontal="center" vertical="center"/>
    </xf>
    <xf numFmtId="0" fontId="24" fillId="0" borderId="42" xfId="7" applyFont="1" applyFill="1" applyBorder="1" applyAlignment="1" applyProtection="1">
      <alignment vertical="center" wrapText="1"/>
    </xf>
    <xf numFmtId="168" fontId="19" fillId="0" borderId="32" xfId="6" applyNumberFormat="1" applyFont="1" applyFill="1" applyBorder="1" applyAlignment="1" applyProtection="1">
      <alignment horizontal="center" vertical="center"/>
    </xf>
    <xf numFmtId="167" fontId="46" fillId="0" borderId="32" xfId="7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7" applyFill="1" applyAlignment="1" applyProtection="1">
      <alignment vertical="center"/>
    </xf>
    <xf numFmtId="0" fontId="24" fillId="0" borderId="3" xfId="7" applyFont="1" applyFill="1" applyBorder="1" applyAlignment="1" applyProtection="1">
      <alignment vertical="center" wrapText="1"/>
    </xf>
    <xf numFmtId="167" fontId="46" fillId="0" borderId="1" xfId="7" applyNumberFormat="1" applyFont="1" applyFill="1" applyBorder="1" applyAlignment="1" applyProtection="1">
      <alignment horizontal="right" vertical="center" wrapText="1"/>
    </xf>
    <xf numFmtId="0" fontId="38" fillId="0" borderId="3" xfId="7" applyFont="1" applyFill="1" applyBorder="1" applyAlignment="1" applyProtection="1">
      <alignment horizontal="left" vertical="center" wrapText="1" indent="1"/>
    </xf>
    <xf numFmtId="167" fontId="23" fillId="0" borderId="1" xfId="7" applyNumberFormat="1" applyFont="1" applyFill="1" applyBorder="1" applyAlignment="1" applyProtection="1">
      <alignment horizontal="right" vertical="center" wrapText="1"/>
    </xf>
    <xf numFmtId="0" fontId="24" fillId="0" borderId="46" xfId="7" applyFont="1" applyFill="1" applyBorder="1" applyAlignment="1" applyProtection="1">
      <alignment vertical="center" wrapText="1"/>
    </xf>
    <xf numFmtId="167" fontId="46" fillId="0" borderId="11" xfId="7" applyNumberFormat="1" applyFont="1" applyFill="1" applyBorder="1" applyAlignment="1" applyProtection="1">
      <alignment horizontal="right" vertical="center" wrapText="1"/>
    </xf>
    <xf numFmtId="0" fontId="23" fillId="0" borderId="0" xfId="7" applyFont="1" applyFill="1" applyProtection="1"/>
    <xf numFmtId="3" fontId="41" fillId="0" borderId="0" xfId="7" applyNumberFormat="1" applyFont="1" applyFill="1" applyProtection="1"/>
    <xf numFmtId="3" fontId="41" fillId="0" borderId="0" xfId="7" applyNumberFormat="1" applyFont="1" applyFill="1" applyAlignment="1" applyProtection="1">
      <alignment horizontal="center"/>
    </xf>
    <xf numFmtId="0" fontId="41" fillId="0" borderId="0" xfId="7" applyFont="1" applyFill="1" applyProtection="1"/>
    <xf numFmtId="0" fontId="41" fillId="0" borderId="0" xfId="7" applyFill="1" applyAlignment="1" applyProtection="1">
      <alignment horizontal="center"/>
    </xf>
    <xf numFmtId="0" fontId="15" fillId="0" borderId="0" xfId="6" applyFill="1" applyAlignment="1" applyProtection="1">
      <alignment vertical="center"/>
    </xf>
    <xf numFmtId="0" fontId="14" fillId="0" borderId="0" xfId="6" applyFont="1" applyFill="1" applyAlignment="1" applyProtection="1">
      <alignment vertical="center"/>
    </xf>
    <xf numFmtId="0" fontId="41" fillId="0" borderId="0" xfId="7" applyFont="1" applyFill="1" applyAlignment="1" applyProtection="1"/>
    <xf numFmtId="0" fontId="16" fillId="0" borderId="0" xfId="0" applyNumberFormat="1" applyFont="1" applyFill="1" applyAlignment="1" applyProtection="1">
      <alignment textRotation="180" wrapText="1"/>
      <protection locked="0"/>
    </xf>
    <xf numFmtId="0" fontId="52" fillId="0" borderId="0" xfId="0" applyFont="1" applyAlignment="1" applyProtection="1">
      <alignment horizontal="right" vertical="top"/>
    </xf>
    <xf numFmtId="0" fontId="52" fillId="0" borderId="0" xfId="0" applyFont="1" applyAlignment="1" applyProtection="1">
      <alignment horizontal="right" vertical="top"/>
      <protection locked="0"/>
    </xf>
    <xf numFmtId="0" fontId="22" fillId="0" borderId="50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center" vertical="center" wrapText="1"/>
    </xf>
    <xf numFmtId="0" fontId="22" fillId="0" borderId="52" xfId="7" applyFont="1" applyFill="1" applyBorder="1" applyAlignment="1">
      <alignment horizontal="center" vertical="center" wrapText="1"/>
    </xf>
    <xf numFmtId="0" fontId="23" fillId="0" borderId="28" xfId="7" applyFont="1" applyFill="1" applyBorder="1" applyProtection="1">
      <protection locked="0"/>
    </xf>
    <xf numFmtId="0" fontId="24" fillId="0" borderId="7" xfId="7" applyFont="1" applyFill="1" applyBorder="1" applyProtection="1">
      <protection locked="0"/>
    </xf>
    <xf numFmtId="0" fontId="23" fillId="0" borderId="5" xfId="7" applyFont="1" applyFill="1" applyBorder="1" applyAlignment="1">
      <alignment horizontal="right" indent="1"/>
    </xf>
    <xf numFmtId="3" fontId="23" fillId="0" borderId="5" xfId="7" applyNumberFormat="1" applyFont="1" applyFill="1" applyBorder="1" applyProtection="1">
      <protection locked="0"/>
    </xf>
    <xf numFmtId="169" fontId="18" fillId="0" borderId="6" xfId="6" applyNumberFormat="1" applyFont="1" applyFill="1" applyBorder="1" applyAlignment="1" applyProtection="1">
      <alignment vertical="center"/>
    </xf>
    <xf numFmtId="0" fontId="52" fillId="0" borderId="0" xfId="7" applyFont="1" applyFill="1"/>
    <xf numFmtId="0" fontId="49" fillId="0" borderId="50" xfId="7" applyFont="1" applyFill="1" applyBorder="1" applyAlignment="1">
      <alignment horizontal="center" vertical="center"/>
    </xf>
    <xf numFmtId="0" fontId="49" fillId="0" borderId="51" xfId="7" applyFont="1" applyFill="1" applyBorder="1" applyAlignment="1">
      <alignment horizontal="center" vertical="center" wrapText="1"/>
    </xf>
    <xf numFmtId="0" fontId="49" fillId="0" borderId="52" xfId="7" applyFont="1" applyFill="1" applyBorder="1" applyAlignment="1">
      <alignment horizontal="center" vertical="center" wrapText="1"/>
    </xf>
    <xf numFmtId="0" fontId="23" fillId="0" borderId="4" xfId="7" applyFont="1" applyFill="1" applyBorder="1" applyAlignment="1" applyProtection="1">
      <alignment horizontal="left" indent="1"/>
      <protection locked="0"/>
    </xf>
    <xf numFmtId="0" fontId="24" fillId="0" borderId="45" xfId="7" applyNumberFormat="1" applyFont="1" applyFill="1" applyBorder="1"/>
    <xf numFmtId="0" fontId="8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35" xfId="0" applyFont="1" applyBorder="1" applyAlignment="1">
      <alignment vertical="center" wrapText="1"/>
    </xf>
    <xf numFmtId="0" fontId="5" fillId="0" borderId="61" xfId="0" applyFont="1" applyBorder="1" applyAlignment="1">
      <alignment horizontal="left" vertical="center"/>
    </xf>
    <xf numFmtId="0" fontId="5" fillId="0" borderId="71" xfId="0" applyFont="1" applyBorder="1" applyAlignment="1">
      <alignment vertical="center" wrapText="1"/>
    </xf>
    <xf numFmtId="164" fontId="14" fillId="0" borderId="0" xfId="5" applyNumberFormat="1" applyFont="1" applyFill="1" applyProtection="1"/>
    <xf numFmtId="164" fontId="18" fillId="0" borderId="65" xfId="5" applyNumberFormat="1" applyFont="1" applyFill="1" applyBorder="1" applyAlignment="1" applyProtection="1">
      <alignment horizontal="right" vertical="center" wrapText="1" indent="1"/>
    </xf>
    <xf numFmtId="164" fontId="18" fillId="0" borderId="53" xfId="5" applyNumberFormat="1" applyFont="1" applyFill="1" applyBorder="1" applyAlignment="1" applyProtection="1">
      <alignment horizontal="right" vertical="center" wrapText="1" indent="1"/>
    </xf>
    <xf numFmtId="164" fontId="18" fillId="0" borderId="8" xfId="5" applyNumberFormat="1" applyFont="1" applyFill="1" applyBorder="1" applyAlignment="1" applyProtection="1">
      <alignment horizontal="right" vertical="center" wrapText="1" indent="1"/>
    </xf>
    <xf numFmtId="164" fontId="18" fillId="0" borderId="48" xfId="5" applyNumberFormat="1" applyFont="1" applyFill="1" applyBorder="1" applyAlignment="1" applyProtection="1">
      <alignment horizontal="right" vertical="center" wrapText="1" indent="1"/>
    </xf>
    <xf numFmtId="164" fontId="18" fillId="0" borderId="67" xfId="5" applyNumberFormat="1" applyFont="1" applyFill="1" applyBorder="1" applyAlignment="1" applyProtection="1">
      <alignment horizontal="right" vertical="center" wrapText="1" indent="1"/>
    </xf>
    <xf numFmtId="0" fontId="43" fillId="0" borderId="52" xfId="7" applyFont="1" applyFill="1" applyBorder="1" applyAlignment="1" applyProtection="1">
      <alignment horizontal="center" vertical="center" wrapText="1"/>
    </xf>
    <xf numFmtId="164" fontId="18" fillId="0" borderId="12" xfId="5" applyNumberFormat="1" applyFont="1" applyFill="1" applyBorder="1" applyAlignment="1" applyProtection="1">
      <alignment horizontal="right" vertical="center" wrapText="1" indent="1"/>
    </xf>
    <xf numFmtId="164" fontId="25" fillId="0" borderId="58" xfId="0" applyNumberFormat="1" applyFont="1" applyFill="1" applyBorder="1" applyAlignment="1" applyProtection="1">
      <alignment horizontal="right" vertical="center" wrapText="1" indent="1"/>
    </xf>
    <xf numFmtId="164" fontId="25" fillId="0" borderId="65" xfId="0" applyNumberFormat="1" applyFont="1" applyFill="1" applyBorder="1" applyAlignment="1" applyProtection="1">
      <alignment horizontal="right" vertical="center" wrapText="1" indent="1"/>
    </xf>
    <xf numFmtId="164" fontId="25" fillId="0" borderId="8" xfId="0" applyNumberFormat="1" applyFont="1" applyFill="1" applyBorder="1" applyAlignment="1" applyProtection="1">
      <alignment horizontal="right" vertical="center" wrapText="1" indent="1"/>
    </xf>
    <xf numFmtId="164" fontId="25" fillId="0" borderId="67" xfId="0" applyNumberFormat="1" applyFont="1" applyFill="1" applyBorder="1" applyAlignment="1" applyProtection="1">
      <alignment horizontal="right" vertical="center" wrapText="1" indent="1"/>
    </xf>
    <xf numFmtId="164" fontId="25" fillId="0" borderId="64" xfId="0" applyNumberFormat="1" applyFont="1" applyFill="1" applyBorder="1" applyAlignment="1" applyProtection="1">
      <alignment horizontal="right" vertical="center" wrapText="1" indent="1"/>
    </xf>
    <xf numFmtId="169" fontId="19" fillId="0" borderId="1" xfId="6" applyNumberFormat="1" applyFont="1" applyFill="1" applyBorder="1" applyAlignment="1" applyProtection="1">
      <alignment vertical="center"/>
      <protection locked="0"/>
    </xf>
    <xf numFmtId="169" fontId="18" fillId="0" borderId="1" xfId="6" applyNumberFormat="1" applyFont="1" applyFill="1" applyBorder="1" applyAlignment="1" applyProtection="1">
      <alignment vertical="center"/>
    </xf>
    <xf numFmtId="169" fontId="18" fillId="0" borderId="1" xfId="6" applyNumberFormat="1" applyFont="1" applyFill="1" applyBorder="1" applyAlignment="1" applyProtection="1">
      <alignment vertical="center"/>
      <protection locked="0"/>
    </xf>
    <xf numFmtId="169" fontId="18" fillId="0" borderId="11" xfId="6" applyNumberFormat="1" applyFont="1" applyFill="1" applyBorder="1" applyAlignment="1" applyProtection="1">
      <alignment vertical="center"/>
    </xf>
    <xf numFmtId="0" fontId="43" fillId="0" borderId="41" xfId="7" applyFont="1" applyFill="1" applyBorder="1" applyAlignment="1" applyProtection="1">
      <alignment horizontal="center" wrapText="1"/>
    </xf>
    <xf numFmtId="0" fontId="43" fillId="0" borderId="41" xfId="7" applyFont="1" applyFill="1" applyBorder="1" applyAlignment="1" applyProtection="1">
      <alignment horizontal="center" vertical="center" wrapText="1"/>
    </xf>
    <xf numFmtId="0" fontId="43" fillId="0" borderId="12" xfId="7" applyFont="1" applyFill="1" applyBorder="1" applyAlignment="1" applyProtection="1">
      <alignment horizontal="center" wrapText="1"/>
    </xf>
    <xf numFmtId="0" fontId="43" fillId="0" borderId="51" xfId="7" applyFont="1" applyFill="1" applyBorder="1" applyAlignment="1" applyProtection="1">
      <alignment horizontal="center" vertical="center" wrapText="1"/>
    </xf>
    <xf numFmtId="164" fontId="19" fillId="0" borderId="58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7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4" xfId="5" applyNumberFormat="1" applyFont="1" applyFill="1" applyBorder="1" applyAlignment="1" applyProtection="1">
      <alignment horizontal="right" vertical="center" wrapText="1" indent="1"/>
      <protection locked="0"/>
    </xf>
    <xf numFmtId="0" fontId="42" fillId="0" borderId="0" xfId="0" applyFont="1" applyFill="1" applyBorder="1" applyAlignment="1" applyProtection="1">
      <alignment horizontal="center" vertical="center"/>
    </xf>
    <xf numFmtId="0" fontId="22" fillId="0" borderId="50" xfId="0" applyFont="1" applyFill="1" applyBorder="1" applyAlignment="1" applyProtection="1">
      <alignment horizontal="center" vertical="center" wrapText="1"/>
    </xf>
    <xf numFmtId="0" fontId="46" fillId="0" borderId="7" xfId="0" applyFont="1" applyFill="1" applyBorder="1" applyAlignment="1" applyProtection="1">
      <alignment horizontal="center" vertical="center" wrapText="1"/>
    </xf>
    <xf numFmtId="0" fontId="46" fillId="0" borderId="6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/>
    </xf>
    <xf numFmtId="0" fontId="23" fillId="0" borderId="77" xfId="0" applyFont="1" applyFill="1" applyBorder="1" applyAlignment="1" applyProtection="1">
      <alignment horizontal="left" vertical="center" wrapText="1"/>
      <protection locked="0"/>
    </xf>
    <xf numFmtId="164" fontId="23" fillId="0" borderId="78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79" xfId="0" applyFont="1" applyFill="1" applyBorder="1" applyAlignment="1" applyProtection="1">
      <alignment horizontal="left" vertical="center" wrapText="1"/>
      <protection locked="0"/>
    </xf>
    <xf numFmtId="164" fontId="38" fillId="0" borderId="78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79" xfId="0" applyFont="1" applyFill="1" applyBorder="1" applyAlignment="1" applyProtection="1">
      <alignment horizontal="left" vertical="center" wrapText="1"/>
      <protection locked="0"/>
    </xf>
    <xf numFmtId="164" fontId="53" fillId="0" borderId="78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78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80" xfId="0" applyFont="1" applyFill="1" applyBorder="1" applyAlignment="1" applyProtection="1">
      <alignment horizontal="left" vertical="center" wrapText="1"/>
      <protection locked="0"/>
    </xf>
    <xf numFmtId="0" fontId="24" fillId="0" borderId="80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Fill="1" applyBorder="1" applyAlignment="1" applyProtection="1">
      <alignment vertical="center" wrapText="1"/>
    </xf>
    <xf numFmtId="164" fontId="24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22" fillId="0" borderId="52" xfId="0" applyFont="1" applyFill="1" applyBorder="1" applyAlignment="1" applyProtection="1">
      <alignment horizontal="center" vertical="center" wrapText="1"/>
    </xf>
    <xf numFmtId="0" fontId="54" fillId="0" borderId="0" xfId="9"/>
    <xf numFmtId="0" fontId="58" fillId="0" borderId="0" xfId="9" applyFont="1"/>
    <xf numFmtId="0" fontId="54" fillId="0" borderId="0" xfId="9" applyFill="1"/>
    <xf numFmtId="0" fontId="59" fillId="0" borderId="0" xfId="9" applyFont="1" applyFill="1"/>
    <xf numFmtId="0" fontId="59" fillId="0" borderId="0" xfId="9" applyFont="1"/>
    <xf numFmtId="0" fontId="35" fillId="0" borderId="0" xfId="9" applyFont="1" applyFill="1"/>
    <xf numFmtId="0" fontId="35" fillId="0" borderId="0" xfId="9" applyFont="1"/>
    <xf numFmtId="0" fontId="22" fillId="0" borderId="16" xfId="9" applyFont="1" applyFill="1" applyBorder="1" applyAlignment="1">
      <alignment horizontal="center" vertical="top" wrapText="1"/>
    </xf>
    <xf numFmtId="0" fontId="22" fillId="0" borderId="16" xfId="9" applyFont="1" applyFill="1" applyBorder="1" applyAlignment="1">
      <alignment horizontal="center"/>
    </xf>
    <xf numFmtId="0" fontId="22" fillId="0" borderId="16" xfId="9" applyFont="1" applyBorder="1" applyAlignment="1">
      <alignment horizontal="center"/>
    </xf>
    <xf numFmtId="0" fontId="22" fillId="0" borderId="16" xfId="9" applyFont="1" applyFill="1" applyBorder="1" applyAlignment="1">
      <alignment horizontal="center" vertical="center" wrapText="1"/>
    </xf>
    <xf numFmtId="0" fontId="22" fillId="0" borderId="16" xfId="9" applyFont="1" applyBorder="1" applyAlignment="1">
      <alignment horizontal="center" vertical="center" wrapText="1"/>
    </xf>
    <xf numFmtId="0" fontId="35" fillId="0" borderId="16" xfId="9" applyFont="1" applyFill="1" applyBorder="1" applyAlignment="1">
      <alignment horizontal="center" vertical="top" wrapText="1"/>
    </xf>
    <xf numFmtId="0" fontId="35" fillId="0" borderId="16" xfId="9" applyFont="1" applyFill="1" applyBorder="1" applyAlignment="1">
      <alignment horizontal="center"/>
    </xf>
    <xf numFmtId="0" fontId="35" fillId="0" borderId="21" xfId="9" applyFont="1" applyFill="1" applyBorder="1" applyAlignment="1">
      <alignment horizontal="center" vertical="center" wrapText="1"/>
    </xf>
    <xf numFmtId="0" fontId="35" fillId="0" borderId="16" xfId="9" applyFont="1" applyFill="1" applyBorder="1" applyAlignment="1">
      <alignment horizontal="center" vertical="center" wrapText="1"/>
    </xf>
    <xf numFmtId="0" fontId="35" fillId="0" borderId="23" xfId="9" applyFont="1" applyFill="1" applyBorder="1" applyAlignment="1">
      <alignment horizontal="center"/>
    </xf>
    <xf numFmtId="165" fontId="35" fillId="0" borderId="21" xfId="11" applyNumberFormat="1" applyFont="1" applyBorder="1"/>
    <xf numFmtId="0" fontId="35" fillId="0" borderId="29" xfId="9" applyFont="1" applyFill="1" applyBorder="1" applyAlignment="1">
      <alignment horizontal="center"/>
    </xf>
    <xf numFmtId="165" fontId="35" fillId="0" borderId="29" xfId="11" applyNumberFormat="1" applyFont="1" applyBorder="1"/>
    <xf numFmtId="0" fontId="35" fillId="0" borderId="23" xfId="10" applyFont="1" applyFill="1" applyBorder="1" applyAlignment="1">
      <alignment vertical="center" wrapText="1"/>
    </xf>
    <xf numFmtId="165" fontId="35" fillId="0" borderId="23" xfId="11" applyNumberFormat="1" applyFont="1" applyBorder="1"/>
    <xf numFmtId="0" fontId="35" fillId="0" borderId="30" xfId="9" applyFont="1" applyFill="1" applyBorder="1" applyAlignment="1">
      <alignment horizontal="center"/>
    </xf>
    <xf numFmtId="165" fontId="35" fillId="0" borderId="18" xfId="11" applyNumberFormat="1" applyFont="1" applyBorder="1"/>
    <xf numFmtId="165" fontId="35" fillId="0" borderId="16" xfId="11" applyNumberFormat="1" applyFont="1" applyBorder="1"/>
    <xf numFmtId="165" fontId="35" fillId="0" borderId="25" xfId="11" applyNumberFormat="1" applyFont="1" applyBorder="1"/>
    <xf numFmtId="0" fontId="35" fillId="0" borderId="21" xfId="10" applyFont="1" applyFill="1" applyBorder="1" applyAlignment="1">
      <alignment vertical="center" wrapText="1"/>
    </xf>
    <xf numFmtId="0" fontId="35" fillId="0" borderId="29" xfId="10" applyFont="1" applyFill="1" applyBorder="1" applyAlignment="1">
      <alignment vertical="center" wrapText="1"/>
    </xf>
    <xf numFmtId="0" fontId="35" fillId="0" borderId="18" xfId="12" applyFont="1" applyFill="1" applyBorder="1" applyAlignment="1">
      <alignment vertical="center"/>
    </xf>
    <xf numFmtId="0" fontId="35" fillId="0" borderId="16" xfId="12" applyFont="1" applyFill="1" applyBorder="1" applyAlignment="1">
      <alignment vertical="center" wrapText="1"/>
    </xf>
    <xf numFmtId="0" fontId="35" fillId="0" borderId="25" xfId="9" applyFont="1" applyFill="1" applyBorder="1" applyAlignment="1">
      <alignment vertical="center"/>
    </xf>
    <xf numFmtId="0" fontId="35" fillId="0" borderId="16" xfId="9" applyFont="1" applyFill="1" applyBorder="1" applyAlignment="1">
      <alignment vertical="center"/>
    </xf>
    <xf numFmtId="49" fontId="18" fillId="0" borderId="41" xfId="6" applyNumberFormat="1" applyFont="1" applyFill="1" applyBorder="1" applyAlignment="1" applyProtection="1">
      <alignment horizontal="center" vertical="center"/>
    </xf>
    <xf numFmtId="0" fontId="45" fillId="0" borderId="51" xfId="6" applyFont="1" applyFill="1" applyBorder="1" applyAlignment="1" applyProtection="1">
      <alignment horizontal="center" vertical="center" wrapText="1"/>
    </xf>
    <xf numFmtId="169" fontId="19" fillId="0" borderId="32" xfId="6" applyNumberFormat="1" applyFont="1" applyFill="1" applyBorder="1" applyAlignment="1" applyProtection="1">
      <alignment vertical="center"/>
      <protection locked="0"/>
    </xf>
    <xf numFmtId="169" fontId="19" fillId="0" borderId="8" xfId="6" applyNumberFormat="1" applyFont="1" applyFill="1" applyBorder="1" applyAlignment="1" applyProtection="1">
      <alignment vertical="center"/>
      <protection locked="0"/>
    </xf>
    <xf numFmtId="169" fontId="18" fillId="0" borderId="8" xfId="6" applyNumberFormat="1" applyFont="1" applyFill="1" applyBorder="1" applyAlignment="1" applyProtection="1">
      <alignment vertical="center"/>
    </xf>
    <xf numFmtId="169" fontId="18" fillId="0" borderId="8" xfId="6" applyNumberFormat="1" applyFont="1" applyFill="1" applyBorder="1" applyAlignment="1" applyProtection="1">
      <alignment vertical="center"/>
      <protection locked="0"/>
    </xf>
    <xf numFmtId="169" fontId="18" fillId="0" borderId="12" xfId="6" applyNumberFormat="1" applyFont="1" applyFill="1" applyBorder="1" applyAlignment="1" applyProtection="1">
      <alignment vertical="center"/>
    </xf>
    <xf numFmtId="0" fontId="22" fillId="0" borderId="20" xfId="0" applyFont="1" applyFill="1" applyBorder="1" applyAlignment="1" applyProtection="1">
      <alignment horizontal="center" vertical="center" wrapText="1"/>
    </xf>
    <xf numFmtId="0" fontId="46" fillId="0" borderId="16" xfId="0" applyFont="1" applyFill="1" applyBorder="1" applyAlignment="1" applyProtection="1">
      <alignment horizontal="center" vertical="center" wrapText="1"/>
    </xf>
    <xf numFmtId="164" fontId="23" fillId="0" borderId="90" xfId="0" applyNumberFormat="1" applyFont="1" applyFill="1" applyBorder="1" applyAlignment="1" applyProtection="1">
      <alignment horizontal="right" vertical="center" wrapText="1"/>
      <protection locked="0"/>
    </xf>
    <xf numFmtId="164" fontId="38" fillId="0" borderId="90" xfId="0" applyNumberFormat="1" applyFont="1" applyFill="1" applyBorder="1" applyAlignment="1" applyProtection="1">
      <alignment horizontal="right" vertical="center" wrapText="1"/>
      <protection locked="0"/>
    </xf>
    <xf numFmtId="164" fontId="53" fillId="0" borderId="90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90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16" xfId="0" applyNumberFormat="1" applyFont="1" applyFill="1" applyBorder="1" applyAlignment="1" applyProtection="1">
      <alignment horizontal="right" vertical="center" wrapText="1"/>
    </xf>
    <xf numFmtId="0" fontId="57" fillId="0" borderId="0" xfId="9" applyFont="1" applyFill="1"/>
    <xf numFmtId="0" fontId="57" fillId="0" borderId="0" xfId="9" applyFont="1"/>
    <xf numFmtId="0" fontId="55" fillId="0" borderId="0" xfId="9" applyFont="1"/>
    <xf numFmtId="0" fontId="55" fillId="0" borderId="0" xfId="9" applyFont="1" applyAlignment="1">
      <alignment horizontal="center"/>
    </xf>
    <xf numFmtId="165" fontId="57" fillId="0" borderId="0" xfId="65" applyNumberFormat="1" applyFont="1" applyFill="1"/>
    <xf numFmtId="165" fontId="57" fillId="0" borderId="0" xfId="65" applyNumberFormat="1" applyFont="1"/>
    <xf numFmtId="0" fontId="22" fillId="0" borderId="20" xfId="9" applyFont="1" applyBorder="1" applyAlignment="1">
      <alignment horizontal="center" vertical="center" wrapText="1"/>
    </xf>
    <xf numFmtId="165" fontId="35" fillId="0" borderId="29" xfId="65" applyNumberFormat="1" applyFont="1" applyBorder="1" applyAlignment="1">
      <alignment vertical="center"/>
    </xf>
    <xf numFmtId="165" fontId="35" fillId="0" borderId="63" xfId="65" applyNumberFormat="1" applyFont="1" applyBorder="1" applyAlignment="1">
      <alignment vertical="center"/>
    </xf>
    <xf numFmtId="165" fontId="35" fillId="0" borderId="25" xfId="65" applyNumberFormat="1" applyFont="1" applyBorder="1" applyAlignment="1">
      <alignment vertical="center"/>
    </xf>
    <xf numFmtId="165" fontId="35" fillId="0" borderId="20" xfId="65" applyNumberFormat="1" applyFont="1" applyBorder="1" applyAlignment="1">
      <alignment vertical="center"/>
    </xf>
    <xf numFmtId="0" fontId="35" fillId="0" borderId="19" xfId="9" applyFont="1" applyBorder="1" applyAlignment="1">
      <alignment vertical="center"/>
    </xf>
    <xf numFmtId="0" fontId="35" fillId="0" borderId="21" xfId="9" applyFont="1" applyBorder="1" applyAlignment="1">
      <alignment vertical="center"/>
    </xf>
    <xf numFmtId="165" fontId="35" fillId="0" borderId="23" xfId="65" applyNumberFormat="1" applyFont="1" applyBorder="1" applyAlignment="1">
      <alignment vertical="center"/>
    </xf>
    <xf numFmtId="3" fontId="35" fillId="0" borderId="22" xfId="9" applyNumberFormat="1" applyFont="1" applyBorder="1" applyAlignment="1">
      <alignment vertical="center"/>
    </xf>
    <xf numFmtId="3" fontId="35" fillId="0" borderId="23" xfId="9" applyNumberFormat="1" applyFont="1" applyBorder="1" applyAlignment="1">
      <alignment vertical="center"/>
    </xf>
    <xf numFmtId="0" fontId="35" fillId="0" borderId="22" xfId="9" applyFont="1" applyBorder="1" applyAlignment="1">
      <alignment vertical="center"/>
    </xf>
    <xf numFmtId="0" fontId="35" fillId="0" borderId="23" xfId="9" applyFont="1" applyBorder="1" applyAlignment="1">
      <alignment vertical="center"/>
    </xf>
    <xf numFmtId="165" fontId="22" fillId="0" borderId="30" xfId="65" applyNumberFormat="1" applyFont="1" applyBorder="1" applyAlignment="1">
      <alignment vertical="center"/>
    </xf>
    <xf numFmtId="165" fontId="22" fillId="0" borderId="23" xfId="65" applyNumberFormat="1" applyFont="1" applyBorder="1" applyAlignment="1">
      <alignment vertical="center"/>
    </xf>
    <xf numFmtId="0" fontId="35" fillId="0" borderId="66" xfId="9" applyFont="1" applyBorder="1" applyAlignment="1">
      <alignment vertical="center"/>
    </xf>
    <xf numFmtId="0" fontId="35" fillId="0" borderId="30" xfId="9" applyFont="1" applyBorder="1" applyAlignment="1">
      <alignment vertical="center"/>
    </xf>
    <xf numFmtId="165" fontId="22" fillId="0" borderId="16" xfId="65" applyNumberFormat="1" applyFont="1" applyBorder="1" applyAlignment="1">
      <alignment vertical="center"/>
    </xf>
    <xf numFmtId="0" fontId="35" fillId="0" borderId="16" xfId="9" applyFont="1" applyBorder="1" applyAlignment="1">
      <alignment vertical="center"/>
    </xf>
    <xf numFmtId="165" fontId="22" fillId="0" borderId="25" xfId="65" applyNumberFormat="1" applyFont="1" applyBorder="1" applyAlignment="1">
      <alignment vertical="center"/>
    </xf>
    <xf numFmtId="165" fontId="22" fillId="0" borderId="29" xfId="65" applyNumberFormat="1" applyFont="1" applyBorder="1" applyAlignment="1">
      <alignment vertical="center"/>
    </xf>
    <xf numFmtId="165" fontId="22" fillId="0" borderId="63" xfId="65" applyNumberFormat="1" applyFont="1" applyBorder="1" applyAlignment="1">
      <alignment vertical="center"/>
    </xf>
    <xf numFmtId="0" fontId="35" fillId="0" borderId="23" xfId="9" applyFont="1" applyFill="1" applyBorder="1" applyAlignment="1">
      <alignment horizontal="center" vertical="center"/>
    </xf>
    <xf numFmtId="0" fontId="35" fillId="0" borderId="29" xfId="9" applyFont="1" applyFill="1" applyBorder="1" applyAlignment="1">
      <alignment horizontal="center" vertical="center"/>
    </xf>
    <xf numFmtId="0" fontId="35" fillId="0" borderId="30" xfId="9" applyFont="1" applyFill="1" applyBorder="1" applyAlignment="1">
      <alignment horizontal="center" vertical="center"/>
    </xf>
    <xf numFmtId="0" fontId="35" fillId="0" borderId="16" xfId="9" applyFont="1" applyFill="1" applyBorder="1" applyAlignment="1">
      <alignment horizontal="center" vertical="center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164" fontId="25" fillId="0" borderId="27" xfId="0" applyNumberFormat="1" applyFont="1" applyFill="1" applyBorder="1" applyAlignment="1" applyProtection="1">
      <alignment horizontal="right" vertical="center" wrapText="1" indent="1"/>
    </xf>
    <xf numFmtId="164" fontId="25" fillId="0" borderId="14" xfId="0" applyNumberFormat="1" applyFont="1" applyFill="1" applyBorder="1" applyAlignment="1" applyProtection="1">
      <alignment horizontal="right" vertical="center" wrapText="1" indent="1"/>
    </xf>
    <xf numFmtId="164" fontId="25" fillId="0" borderId="36" xfId="0" applyNumberFormat="1" applyFont="1" applyFill="1" applyBorder="1" applyAlignment="1" applyProtection="1">
      <alignment horizontal="right" vertical="center" wrapText="1" indent="1"/>
    </xf>
    <xf numFmtId="164" fontId="25" fillId="0" borderId="51" xfId="0" applyNumberFormat="1" applyFont="1" applyFill="1" applyBorder="1" applyAlignment="1" applyProtection="1">
      <alignment horizontal="right" vertical="center" wrapText="1" indent="1"/>
    </xf>
    <xf numFmtId="164" fontId="25" fillId="0" borderId="1" xfId="0" applyNumberFormat="1" applyFont="1" applyFill="1" applyBorder="1" applyAlignment="1" applyProtection="1">
      <alignment horizontal="right" vertical="center" wrapText="1" indent="1"/>
    </xf>
    <xf numFmtId="164" fontId="26" fillId="0" borderId="27" xfId="0" applyNumberFormat="1" applyFont="1" applyFill="1" applyBorder="1" applyAlignment="1" applyProtection="1">
      <alignment horizontal="right" vertical="center" wrapText="1" indent="1"/>
    </xf>
    <xf numFmtId="164" fontId="26" fillId="0" borderId="14" xfId="0" applyNumberFormat="1" applyFont="1" applyFill="1" applyBorder="1" applyAlignment="1" applyProtection="1">
      <alignment horizontal="right" vertical="center" wrapText="1" indent="1"/>
    </xf>
    <xf numFmtId="164" fontId="26" fillId="0" borderId="1" xfId="0" applyNumberFormat="1" applyFont="1" applyFill="1" applyBorder="1" applyAlignment="1" applyProtection="1">
      <alignment horizontal="right" vertical="center" wrapText="1" indent="1"/>
    </xf>
    <xf numFmtId="164" fontId="26" fillId="0" borderId="0" xfId="0" applyNumberFormat="1" applyFont="1" applyFill="1" applyBorder="1" applyAlignment="1" applyProtection="1">
      <alignment horizontal="right" vertical="center" wrapText="1" indent="1"/>
    </xf>
    <xf numFmtId="164" fontId="26" fillId="0" borderId="33" xfId="0" applyNumberFormat="1" applyFont="1" applyFill="1" applyBorder="1" applyAlignment="1" applyProtection="1">
      <alignment horizontal="right" vertical="center" wrapText="1" indent="1"/>
    </xf>
    <xf numFmtId="164" fontId="26" fillId="0" borderId="32" xfId="0" applyNumberFormat="1" applyFont="1" applyFill="1" applyBorder="1" applyAlignment="1" applyProtection="1">
      <alignment horizontal="right" vertical="center" wrapText="1" indent="1"/>
    </xf>
    <xf numFmtId="164" fontId="26" fillId="0" borderId="53" xfId="0" applyNumberFormat="1" applyFont="1" applyFill="1" applyBorder="1" applyAlignment="1" applyProtection="1">
      <alignment horizontal="right" vertical="center" wrapText="1" indent="1"/>
    </xf>
    <xf numFmtId="164" fontId="26" fillId="0" borderId="8" xfId="0" applyNumberFormat="1" applyFont="1" applyFill="1" applyBorder="1" applyAlignment="1" applyProtection="1">
      <alignment horizontal="right" vertical="center" wrapText="1" indent="1"/>
    </xf>
    <xf numFmtId="49" fontId="26" fillId="0" borderId="46" xfId="0" applyNumberFormat="1" applyFont="1" applyFill="1" applyBorder="1" applyAlignment="1" applyProtection="1">
      <alignment horizontal="center" vertical="center" wrapText="1"/>
    </xf>
    <xf numFmtId="0" fontId="19" fillId="0" borderId="11" xfId="5" applyFont="1" applyFill="1" applyBorder="1" applyAlignment="1" applyProtection="1">
      <alignment horizontal="left" vertical="center" wrapText="1" indent="1"/>
    </xf>
    <xf numFmtId="164" fontId="18" fillId="0" borderId="57" xfId="0" applyNumberFormat="1" applyFont="1" applyFill="1" applyBorder="1" applyAlignment="1" applyProtection="1">
      <alignment horizontal="right" vertical="center" wrapText="1" indent="1"/>
    </xf>
    <xf numFmtId="164" fontId="18" fillId="0" borderId="71" xfId="0" applyNumberFormat="1" applyFont="1" applyFill="1" applyBorder="1" applyAlignment="1" applyProtection="1">
      <alignment horizontal="right" vertical="center" wrapText="1" indent="1"/>
    </xf>
    <xf numFmtId="49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9" xfId="5" applyFont="1" applyFill="1" applyBorder="1" applyAlignment="1" applyProtection="1">
      <alignment horizontal="left" vertical="center" wrapText="1" indent="1"/>
    </xf>
    <xf numFmtId="164" fontId="25" fillId="0" borderId="2" xfId="0" applyNumberFormat="1" applyFont="1" applyFill="1" applyBorder="1" applyAlignment="1" applyProtection="1">
      <alignment horizontal="right" vertical="center" wrapText="1" indent="1"/>
    </xf>
    <xf numFmtId="164" fontId="26" fillId="0" borderId="2" xfId="0" applyNumberFormat="1" applyFont="1" applyFill="1" applyBorder="1" applyAlignment="1" applyProtection="1">
      <alignment horizontal="right" vertical="center" wrapText="1" indent="1"/>
    </xf>
    <xf numFmtId="0" fontId="34" fillId="0" borderId="71" xfId="0" applyFont="1" applyBorder="1" applyAlignment="1" applyProtection="1">
      <alignment horizontal="left" wrapText="1" indent="1"/>
    </xf>
    <xf numFmtId="0" fontId="26" fillId="0" borderId="32" xfId="5" applyFont="1" applyFill="1" applyBorder="1" applyAlignment="1" applyProtection="1">
      <alignment horizontal="left" vertical="center" wrapText="1" indent="1"/>
    </xf>
    <xf numFmtId="164" fontId="26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92" xfId="0" applyNumberFormat="1" applyFont="1" applyFill="1" applyBorder="1" applyAlignment="1" applyProtection="1">
      <alignment horizontal="right" vertical="center" wrapText="1" indent="1"/>
    </xf>
    <xf numFmtId="164" fontId="26" fillId="0" borderId="11" xfId="0" applyNumberFormat="1" applyFont="1" applyFill="1" applyBorder="1" applyAlignment="1" applyProtection="1">
      <alignment horizontal="right" vertical="center" wrapText="1" indent="1"/>
    </xf>
    <xf numFmtId="164" fontId="26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0" xfId="0" applyNumberFormat="1" applyFont="1" applyFill="1" applyBorder="1" applyAlignment="1" applyProtection="1">
      <alignment horizontal="right" vertical="center" wrapText="1" indent="1"/>
    </xf>
    <xf numFmtId="0" fontId="25" fillId="0" borderId="50" xfId="0" applyFont="1" applyFill="1" applyBorder="1" applyAlignment="1" applyProtection="1">
      <alignment horizontal="center" vertical="center" wrapText="1"/>
    </xf>
    <xf numFmtId="0" fontId="25" fillId="0" borderId="51" xfId="5" applyFont="1" applyFill="1" applyBorder="1" applyAlignment="1" applyProtection="1">
      <alignment horizontal="left" vertical="center" wrapText="1" indent="1"/>
    </xf>
    <xf numFmtId="0" fontId="24" fillId="0" borderId="50" xfId="0" applyFont="1" applyBorder="1" applyAlignment="1" applyProtection="1">
      <alignment horizontal="center" vertical="center" wrapText="1"/>
    </xf>
    <xf numFmtId="164" fontId="25" fillId="0" borderId="32" xfId="0" applyNumberFormat="1" applyFont="1" applyFill="1" applyBorder="1" applyAlignment="1" applyProtection="1">
      <alignment horizontal="right" vertical="center" wrapText="1" indent="1"/>
    </xf>
    <xf numFmtId="164" fontId="26" fillId="0" borderId="44" xfId="0" applyNumberFormat="1" applyFont="1" applyFill="1" applyBorder="1" applyAlignment="1" applyProtection="1">
      <alignment horizontal="right" vertical="center" wrapText="1" indent="1"/>
    </xf>
    <xf numFmtId="164" fontId="26" fillId="0" borderId="0" xfId="5" applyNumberFormat="1" applyFont="1" applyFill="1" applyBorder="1" applyAlignment="1" applyProtection="1">
      <alignment horizontal="right" vertical="center" wrapText="1" indent="1"/>
    </xf>
    <xf numFmtId="164" fontId="26" fillId="0" borderId="14" xfId="5" applyNumberFormat="1" applyFont="1" applyFill="1" applyBorder="1" applyAlignment="1" applyProtection="1">
      <alignment horizontal="right" vertical="center" wrapText="1" indent="1"/>
    </xf>
    <xf numFmtId="164" fontId="18" fillId="0" borderId="36" xfId="5" applyNumberFormat="1" applyFont="1" applyFill="1" applyBorder="1" applyAlignment="1" applyProtection="1">
      <alignment horizontal="right" vertical="center" wrapText="1" indent="1"/>
    </xf>
    <xf numFmtId="164" fontId="26" fillId="0" borderId="1" xfId="5" applyNumberFormat="1" applyFont="1" applyFill="1" applyBorder="1" applyAlignment="1" applyProtection="1">
      <alignment horizontal="right" vertical="center" wrapText="1" indent="1"/>
    </xf>
    <xf numFmtId="164" fontId="26" fillId="0" borderId="91" xfId="5" applyNumberFormat="1" applyFont="1" applyFill="1" applyBorder="1" applyAlignment="1" applyProtection="1">
      <alignment horizontal="right" vertical="center" wrapText="1" indent="1"/>
    </xf>
    <xf numFmtId="164" fontId="26" fillId="0" borderId="33" xfId="5" applyNumberFormat="1" applyFont="1" applyFill="1" applyBorder="1" applyAlignment="1" applyProtection="1">
      <alignment horizontal="right" vertical="center" wrapText="1" indent="1"/>
    </xf>
    <xf numFmtId="164" fontId="18" fillId="0" borderId="59" xfId="5" applyNumberFormat="1" applyFont="1" applyFill="1" applyBorder="1" applyAlignment="1" applyProtection="1">
      <alignment horizontal="right" vertical="center" wrapText="1" indent="1"/>
    </xf>
    <xf numFmtId="164" fontId="18" fillId="0" borderId="1" xfId="5" applyNumberFormat="1" applyFont="1" applyFill="1" applyBorder="1" applyAlignment="1" applyProtection="1">
      <alignment horizontal="right" vertical="center" wrapText="1" indent="1"/>
    </xf>
    <xf numFmtId="164" fontId="18" fillId="0" borderId="33" xfId="5" applyNumberFormat="1" applyFont="1" applyFill="1" applyBorder="1" applyAlignment="1" applyProtection="1">
      <alignment horizontal="right" vertical="center" wrapText="1" indent="1"/>
    </xf>
    <xf numFmtId="164" fontId="19" fillId="0" borderId="14" xfId="5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0" xfId="5" applyNumberFormat="1" applyFont="1" applyFill="1" applyBorder="1" applyAlignment="1" applyProtection="1">
      <alignment horizontal="right" vertical="center" wrapText="1" indent="1"/>
    </xf>
    <xf numFmtId="164" fontId="26" fillId="0" borderId="14" xfId="5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4" xfId="5" applyNumberFormat="1" applyFont="1" applyFill="1" applyBorder="1" applyAlignment="1" applyProtection="1">
      <alignment horizontal="right" vertical="center" wrapText="1" indent="1"/>
    </xf>
    <xf numFmtId="0" fontId="19" fillId="0" borderId="14" xfId="5" applyFont="1" applyFill="1" applyBorder="1" applyAlignment="1" applyProtection="1">
      <alignment horizontal="left" vertical="center" wrapText="1" indent="1"/>
    </xf>
    <xf numFmtId="0" fontId="19" fillId="0" borderId="75" xfId="5" applyFont="1" applyFill="1" applyBorder="1" applyAlignment="1" applyProtection="1">
      <alignment horizontal="left" vertical="center" wrapText="1" indent="1"/>
    </xf>
    <xf numFmtId="0" fontId="19" fillId="0" borderId="14" xfId="5" applyFont="1" applyFill="1" applyBorder="1" applyAlignment="1" applyProtection="1">
      <alignment horizontal="left" indent="6"/>
    </xf>
    <xf numFmtId="0" fontId="19" fillId="0" borderId="14" xfId="5" applyFont="1" applyFill="1" applyBorder="1" applyAlignment="1" applyProtection="1">
      <alignment horizontal="left" vertical="center" wrapText="1" indent="6"/>
    </xf>
    <xf numFmtId="0" fontId="19" fillId="0" borderId="15" xfId="5" applyFont="1" applyFill="1" applyBorder="1" applyAlignment="1" applyProtection="1">
      <alignment horizontal="left" vertical="center" wrapText="1" indent="6"/>
    </xf>
    <xf numFmtId="0" fontId="19" fillId="0" borderId="91" xfId="5" applyFont="1" applyFill="1" applyBorder="1" applyAlignment="1" applyProtection="1">
      <alignment horizontal="left" vertical="center" wrapText="1" indent="1"/>
    </xf>
    <xf numFmtId="0" fontId="19" fillId="0" borderId="15" xfId="5" applyFont="1" applyFill="1" applyBorder="1" applyAlignment="1" applyProtection="1">
      <alignment horizontal="left" vertical="center" wrapText="1" indent="1"/>
    </xf>
    <xf numFmtId="164" fontId="18" fillId="0" borderId="44" xfId="5" applyNumberFormat="1" applyFont="1" applyFill="1" applyBorder="1" applyAlignment="1" applyProtection="1">
      <alignment horizontal="right" vertical="center" wrapText="1" indent="1"/>
    </xf>
    <xf numFmtId="164" fontId="26" fillId="0" borderId="44" xfId="5" applyNumberFormat="1" applyFont="1" applyFill="1" applyBorder="1" applyAlignment="1" applyProtection="1">
      <alignment horizontal="right" vertical="center" wrapText="1" indent="1"/>
    </xf>
    <xf numFmtId="164" fontId="18" fillId="0" borderId="45" xfId="5" applyNumberFormat="1" applyFont="1" applyFill="1" applyBorder="1" applyAlignment="1" applyProtection="1">
      <alignment horizontal="right" vertical="center" wrapText="1" indent="1"/>
    </xf>
    <xf numFmtId="164" fontId="19" fillId="0" borderId="75" xfId="5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45" xfId="5" applyNumberFormat="1" applyFont="1" applyFill="1" applyBorder="1" applyAlignment="1" applyProtection="1">
      <alignment horizontal="right" vertical="center" wrapText="1" indent="1"/>
    </xf>
    <xf numFmtId="164" fontId="24" fillId="0" borderId="45" xfId="0" applyNumberFormat="1" applyFont="1" applyBorder="1" applyAlignment="1" applyProtection="1">
      <alignment horizontal="right" vertical="center" wrapText="1" indent="1"/>
    </xf>
    <xf numFmtId="164" fontId="22" fillId="0" borderId="45" xfId="0" quotePrefix="1" applyNumberFormat="1" applyFont="1" applyBorder="1" applyAlignment="1" applyProtection="1">
      <alignment horizontal="right" vertical="center" wrapText="1" indent="1"/>
    </xf>
    <xf numFmtId="164" fontId="26" fillId="0" borderId="2" xfId="5" applyNumberFormat="1" applyFont="1" applyFill="1" applyBorder="1" applyAlignment="1" applyProtection="1">
      <alignment horizontal="right" vertical="center" wrapText="1" indent="1"/>
    </xf>
    <xf numFmtId="164" fontId="18" fillId="0" borderId="91" xfId="5" applyNumberFormat="1" applyFont="1" applyFill="1" applyBorder="1" applyAlignment="1" applyProtection="1">
      <alignment horizontal="right" vertical="center" wrapText="1" indent="1"/>
    </xf>
    <xf numFmtId="164" fontId="19" fillId="0" borderId="15" xfId="5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5" xfId="5" applyNumberFormat="1" applyFont="1" applyFill="1" applyBorder="1" applyAlignment="1" applyProtection="1">
      <alignment horizontal="right" vertical="center" wrapText="1" indent="1"/>
    </xf>
    <xf numFmtId="164" fontId="18" fillId="0" borderId="2" xfId="5" applyNumberFormat="1" applyFont="1" applyFill="1" applyBorder="1" applyAlignment="1" applyProtection="1">
      <alignment horizontal="right" vertical="center" wrapText="1" indent="1"/>
    </xf>
    <xf numFmtId="164" fontId="19" fillId="0" borderId="93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76" xfId="5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5" xfId="0" applyFont="1" applyBorder="1" applyAlignment="1" applyProtection="1">
      <alignment horizontal="left" vertical="center" wrapText="1" indent="1"/>
    </xf>
    <xf numFmtId="164" fontId="18" fillId="0" borderId="60" xfId="5" applyNumberFormat="1" applyFont="1" applyFill="1" applyBorder="1" applyAlignment="1" applyProtection="1">
      <alignment horizontal="right" vertical="center" wrapText="1" indent="1"/>
    </xf>
    <xf numFmtId="164" fontId="26" fillId="0" borderId="27" xfId="5" applyNumberFormat="1" applyFont="1" applyFill="1" applyBorder="1" applyAlignment="1" applyProtection="1">
      <alignment horizontal="right" vertical="center" wrapText="1" indent="1"/>
    </xf>
    <xf numFmtId="164" fontId="26" fillId="0" borderId="15" xfId="5" applyNumberFormat="1" applyFont="1" applyFill="1" applyBorder="1" applyAlignment="1" applyProtection="1">
      <alignment horizontal="right" vertical="center" wrapText="1" indent="1"/>
    </xf>
    <xf numFmtId="164" fontId="26" fillId="0" borderId="10" xfId="5" applyNumberFormat="1" applyFont="1" applyFill="1" applyBorder="1" applyAlignment="1" applyProtection="1">
      <alignment horizontal="right" vertical="center" wrapText="1" indent="1"/>
    </xf>
    <xf numFmtId="164" fontId="18" fillId="0" borderId="57" xfId="5" applyNumberFormat="1" applyFont="1" applyFill="1" applyBorder="1" applyAlignment="1" applyProtection="1">
      <alignment horizontal="right" vertical="center" wrapText="1" indent="1"/>
    </xf>
    <xf numFmtId="0" fontId="18" fillId="0" borderId="51" xfId="5" applyFont="1" applyFill="1" applyBorder="1" applyAlignment="1" applyProtection="1">
      <alignment horizontal="left" vertical="center" wrapText="1" indent="1"/>
    </xf>
    <xf numFmtId="0" fontId="18" fillId="0" borderId="61" xfId="5" applyFont="1" applyFill="1" applyBorder="1" applyAlignment="1" applyProtection="1">
      <alignment horizontal="left" vertical="center" wrapText="1" indent="1"/>
    </xf>
    <xf numFmtId="164" fontId="18" fillId="0" borderId="64" xfId="5" applyNumberFormat="1" applyFont="1" applyFill="1" applyBorder="1" applyAlignment="1" applyProtection="1">
      <alignment horizontal="right" vertical="center" wrapText="1" indent="1"/>
    </xf>
    <xf numFmtId="0" fontId="23" fillId="0" borderId="32" xfId="0" applyFont="1" applyBorder="1" applyAlignment="1" applyProtection="1">
      <alignment horizontal="left" wrapText="1" indent="1"/>
    </xf>
    <xf numFmtId="164" fontId="26" fillId="0" borderId="32" xfId="5" applyNumberFormat="1" applyFont="1" applyFill="1" applyBorder="1" applyAlignment="1" applyProtection="1">
      <alignment horizontal="right" vertical="center" wrapText="1" indent="1"/>
    </xf>
    <xf numFmtId="0" fontId="23" fillId="0" borderId="11" xfId="0" applyFont="1" applyBorder="1" applyAlignment="1" applyProtection="1">
      <alignment horizontal="left" wrapText="1" indent="1"/>
    </xf>
    <xf numFmtId="164" fontId="26" fillId="0" borderId="11" xfId="5" applyNumberFormat="1" applyFont="1" applyFill="1" applyBorder="1" applyAlignment="1" applyProtection="1">
      <alignment horizontal="right" vertical="center" wrapText="1" indent="1"/>
    </xf>
    <xf numFmtId="0" fontId="18" fillId="0" borderId="57" xfId="5" applyFont="1" applyFill="1" applyBorder="1" applyAlignment="1" applyProtection="1">
      <alignment horizontal="left" vertical="center" wrapText="1" indent="1"/>
    </xf>
    <xf numFmtId="0" fontId="24" fillId="0" borderId="50" xfId="0" applyFont="1" applyBorder="1" applyAlignment="1" applyProtection="1">
      <alignment vertical="center" wrapText="1"/>
    </xf>
    <xf numFmtId="0" fontId="24" fillId="0" borderId="51" xfId="0" applyFont="1" applyBorder="1" applyAlignment="1" applyProtection="1">
      <alignment horizontal="left" vertical="center" wrapText="1" indent="1"/>
    </xf>
    <xf numFmtId="0" fontId="23" fillId="0" borderId="11" xfId="0" applyFont="1" applyBorder="1" applyAlignment="1" applyProtection="1">
      <alignment vertical="center" wrapText="1"/>
    </xf>
    <xf numFmtId="164" fontId="26" fillId="0" borderId="11" xfId="5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57" xfId="0" applyNumberFormat="1" applyFont="1" applyBorder="1" applyAlignment="1" applyProtection="1">
      <alignment horizontal="right" vertical="center" wrapText="1" indent="1"/>
    </xf>
    <xf numFmtId="0" fontId="25" fillId="0" borderId="57" xfId="5" applyFont="1" applyFill="1" applyBorder="1" applyAlignment="1" applyProtection="1">
      <alignment horizontal="left" vertical="center" wrapText="1" indent="1"/>
    </xf>
    <xf numFmtId="49" fontId="19" fillId="0" borderId="61" xfId="5" applyNumberFormat="1" applyFont="1" applyFill="1" applyBorder="1" applyAlignment="1" applyProtection="1">
      <alignment horizontal="left" vertical="center" wrapText="1" indent="1"/>
    </xf>
    <xf numFmtId="0" fontId="19" fillId="0" borderId="57" xfId="5" applyFont="1" applyFill="1" applyBorder="1" applyAlignment="1" applyProtection="1">
      <alignment horizontal="left" vertical="center" wrapText="1" indent="1"/>
    </xf>
    <xf numFmtId="164" fontId="18" fillId="0" borderId="32" xfId="5" applyNumberFormat="1" applyFont="1" applyFill="1" applyBorder="1" applyAlignment="1" applyProtection="1">
      <alignment horizontal="right" vertical="center" wrapText="1" indent="1"/>
    </xf>
    <xf numFmtId="164" fontId="18" fillId="0" borderId="11" xfId="5" applyNumberFormat="1" applyFont="1" applyFill="1" applyBorder="1" applyAlignment="1" applyProtection="1">
      <alignment horizontal="right" vertical="center" wrapText="1" indent="1"/>
    </xf>
    <xf numFmtId="0" fontId="19" fillId="0" borderId="9" xfId="5" applyFont="1" applyFill="1" applyBorder="1" applyAlignment="1" applyProtection="1">
      <alignment horizontal="left" vertical="center" wrapText="1" indent="6"/>
    </xf>
    <xf numFmtId="164" fontId="26" fillId="0" borderId="9" xfId="5" applyNumberFormat="1" applyFont="1" applyFill="1" applyBorder="1" applyAlignment="1" applyProtection="1">
      <alignment horizontal="right" vertical="center" wrapText="1" indent="1"/>
    </xf>
    <xf numFmtId="164" fontId="19" fillId="0" borderId="91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0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5" xfId="5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41" xfId="5" applyFont="1" applyFill="1" applyBorder="1" applyAlignment="1" applyProtection="1">
      <alignment horizontal="left" vertical="center" wrapText="1" indent="6"/>
    </xf>
    <xf numFmtId="0" fontId="18" fillId="0" borderId="26" xfId="5" applyFont="1" applyFill="1" applyBorder="1" applyAlignment="1" applyProtection="1">
      <alignment horizontal="left" vertical="center" wrapText="1" indent="1"/>
    </xf>
    <xf numFmtId="164" fontId="19" fillId="0" borderId="0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9" xfId="5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7" xfId="5" applyFont="1" applyFill="1" applyBorder="1" applyAlignment="1" applyProtection="1">
      <alignment vertical="center" wrapText="1"/>
    </xf>
    <xf numFmtId="164" fontId="19" fillId="0" borderId="39" xfId="5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51" xfId="5" applyFont="1" applyFill="1" applyBorder="1" applyAlignment="1" applyProtection="1">
      <alignment horizontal="center" vertical="center" wrapText="1"/>
    </xf>
    <xf numFmtId="0" fontId="18" fillId="0" borderId="58" xfId="5" applyFont="1" applyFill="1" applyBorder="1" applyAlignment="1" applyProtection="1">
      <alignment horizontal="center" vertical="center" wrapText="1"/>
    </xf>
    <xf numFmtId="164" fontId="26" fillId="0" borderId="56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1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2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91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43" xfId="0" applyNumberFormat="1" applyFont="1" applyFill="1" applyBorder="1" applyAlignment="1" applyProtection="1">
      <alignment horizontal="left" vertical="center" wrapText="1"/>
      <protection locked="0"/>
    </xf>
    <xf numFmtId="164" fontId="19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19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164" fontId="19" fillId="0" borderId="4" xfId="0" applyNumberFormat="1" applyFont="1" applyFill="1" applyBorder="1" applyAlignment="1" applyProtection="1">
      <alignment horizontal="left" vertical="center" shrinkToFit="1"/>
      <protection locked="0"/>
    </xf>
    <xf numFmtId="164" fontId="19" fillId="0" borderId="3" xfId="0" applyNumberFormat="1" applyFont="1" applyFill="1" applyBorder="1" applyAlignment="1" applyProtection="1">
      <alignment horizontal="left" vertical="center" shrinkToFit="1"/>
      <protection locked="0"/>
    </xf>
    <xf numFmtId="164" fontId="17" fillId="0" borderId="1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textRotation="180"/>
    </xf>
    <xf numFmtId="49" fontId="19" fillId="0" borderId="49" xfId="5" applyNumberFormat="1" applyFont="1" applyFill="1" applyBorder="1" applyAlignment="1" applyProtection="1">
      <alignment horizontal="left" vertical="center" wrapText="1" indent="1"/>
    </xf>
    <xf numFmtId="164" fontId="18" fillId="0" borderId="16" xfId="0" applyNumberFormat="1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>
      <alignment horizontal="center" vertical="center"/>
    </xf>
    <xf numFmtId="169" fontId="19" fillId="0" borderId="52" xfId="6" applyNumberFormat="1" applyFont="1" applyFill="1" applyBorder="1" applyAlignment="1" applyProtection="1">
      <alignment vertical="center"/>
      <protection locked="0"/>
    </xf>
    <xf numFmtId="169" fontId="19" fillId="0" borderId="48" xfId="6" applyNumberFormat="1" applyFont="1" applyFill="1" applyBorder="1" applyAlignment="1" applyProtection="1">
      <alignment vertical="center"/>
      <protection locked="0"/>
    </xf>
    <xf numFmtId="0" fontId="20" fillId="0" borderId="0" xfId="5" applyFont="1" applyFill="1" applyAlignment="1" applyProtection="1">
      <alignment horizontal="center"/>
    </xf>
    <xf numFmtId="164" fontId="7" fillId="0" borderId="0" xfId="5" applyNumberFormat="1" applyFont="1" applyFill="1" applyBorder="1" applyAlignment="1" applyProtection="1">
      <alignment horizontal="center" vertical="center"/>
    </xf>
    <xf numFmtId="0" fontId="8" fillId="0" borderId="42" xfId="5" applyFont="1" applyFill="1" applyBorder="1" applyAlignment="1" applyProtection="1">
      <alignment horizontal="center" vertical="center" wrapText="1"/>
    </xf>
    <xf numFmtId="0" fontId="8" fillId="0" borderId="46" xfId="5" applyFont="1" applyFill="1" applyBorder="1" applyAlignment="1" applyProtection="1">
      <alignment horizontal="center" vertical="center" wrapText="1"/>
    </xf>
    <xf numFmtId="0" fontId="8" fillId="0" borderId="32" xfId="5" applyFont="1" applyFill="1" applyBorder="1" applyAlignment="1" applyProtection="1">
      <alignment horizontal="center" vertical="center" wrapText="1"/>
    </xf>
    <xf numFmtId="0" fontId="8" fillId="0" borderId="11" xfId="5" applyFont="1" applyFill="1" applyBorder="1" applyAlignment="1" applyProtection="1">
      <alignment horizontal="center" vertical="center" wrapText="1"/>
    </xf>
    <xf numFmtId="164" fontId="27" fillId="0" borderId="32" xfId="5" applyNumberFormat="1" applyFont="1" applyFill="1" applyBorder="1" applyAlignment="1" applyProtection="1">
      <alignment horizontal="center" vertical="center"/>
    </xf>
    <xf numFmtId="164" fontId="27" fillId="0" borderId="53" xfId="5" applyNumberFormat="1" applyFont="1" applyFill="1" applyBorder="1" applyAlignment="1" applyProtection="1">
      <alignment horizontal="center" vertical="center"/>
    </xf>
    <xf numFmtId="164" fontId="27" fillId="0" borderId="20" xfId="0" applyNumberFormat="1" applyFont="1" applyFill="1" applyBorder="1" applyAlignment="1" applyProtection="1">
      <alignment horizontal="center" vertical="center" wrapText="1"/>
    </xf>
    <xf numFmtId="164" fontId="27" fillId="0" borderId="18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 applyProtection="1">
      <alignment horizontal="center" textRotation="180" wrapText="1"/>
    </xf>
    <xf numFmtId="164" fontId="27" fillId="0" borderId="21" xfId="0" applyNumberFormat="1" applyFont="1" applyFill="1" applyBorder="1" applyAlignment="1" applyProtection="1">
      <alignment horizontal="center" vertical="center" wrapText="1"/>
    </xf>
    <xf numFmtId="164" fontId="27" fillId="0" borderId="30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 applyProtection="1">
      <alignment horizontal="center" textRotation="180" wrapText="1"/>
      <protection locked="0"/>
    </xf>
    <xf numFmtId="164" fontId="6" fillId="0" borderId="10" xfId="0" applyNumberFormat="1" applyFont="1" applyFill="1" applyBorder="1" applyAlignment="1" applyProtection="1">
      <alignment horizontal="right" wrapText="1"/>
    </xf>
    <xf numFmtId="164" fontId="20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 applyProtection="1">
      <alignment horizontal="center" textRotation="180" wrapText="1"/>
      <protection locked="0"/>
    </xf>
    <xf numFmtId="164" fontId="16" fillId="0" borderId="0" xfId="0" applyNumberFormat="1" applyFont="1" applyFill="1" applyAlignment="1">
      <alignment horizontal="center" textRotation="180" wrapText="1"/>
    </xf>
    <xf numFmtId="0" fontId="16" fillId="0" borderId="0" xfId="0" applyFont="1" applyFill="1" applyAlignment="1">
      <alignment horizontal="center" vertical="center" textRotation="180"/>
    </xf>
    <xf numFmtId="0" fontId="16" fillId="0" borderId="0" xfId="0" applyFont="1" applyFill="1" applyAlignment="1">
      <alignment horizontal="right" vertical="center" textRotation="180"/>
    </xf>
    <xf numFmtId="164" fontId="8" fillId="0" borderId="72" xfId="0" applyNumberFormat="1" applyFont="1" applyFill="1" applyBorder="1" applyAlignment="1">
      <alignment horizontal="center" vertical="center"/>
    </xf>
    <xf numFmtId="164" fontId="8" fillId="0" borderId="62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textRotation="180"/>
    </xf>
    <xf numFmtId="164" fontId="18" fillId="0" borderId="16" xfId="0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4" fontId="8" fillId="0" borderId="63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66" fontId="39" fillId="0" borderId="27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 applyFill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8" fillId="0" borderId="72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58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73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8" fillId="0" borderId="73" xfId="0" quotePrefix="1" applyFont="1" applyFill="1" applyBorder="1" applyAlignment="1" applyProtection="1">
      <alignment horizontal="center" vertical="center"/>
    </xf>
    <xf numFmtId="0" fontId="8" fillId="0" borderId="56" xfId="0" quotePrefix="1" applyFont="1" applyFill="1" applyBorder="1" applyAlignment="1" applyProtection="1">
      <alignment horizontal="center" vertical="center"/>
    </xf>
    <xf numFmtId="0" fontId="27" fillId="0" borderId="45" xfId="0" applyFont="1" applyFill="1" applyBorder="1" applyAlignment="1" applyProtection="1">
      <alignment horizontal="center" vertical="center" wrapText="1"/>
    </xf>
    <xf numFmtId="0" fontId="27" fillId="0" borderId="34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left" vertical="center" wrapText="1" indent="1"/>
    </xf>
    <xf numFmtId="0" fontId="8" fillId="0" borderId="35" xfId="0" applyFont="1" applyFill="1" applyBorder="1" applyAlignment="1" applyProtection="1">
      <alignment horizontal="left" vertical="center" wrapText="1" inden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61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42" fillId="0" borderId="0" xfId="9" applyFont="1" applyFill="1" applyAlignment="1">
      <alignment horizontal="center"/>
    </xf>
    <xf numFmtId="0" fontId="81" fillId="0" borderId="0" xfId="9" applyFont="1" applyFill="1" applyAlignment="1">
      <alignment horizontal="center"/>
    </xf>
    <xf numFmtId="0" fontId="41" fillId="0" borderId="0" xfId="7" applyFont="1" applyFill="1" applyAlignment="1" applyProtection="1">
      <alignment horizontal="left"/>
    </xf>
    <xf numFmtId="0" fontId="42" fillId="0" borderId="0" xfId="7" applyFont="1" applyFill="1" applyAlignment="1" applyProtection="1">
      <alignment horizontal="center" vertical="center" wrapText="1"/>
    </xf>
    <xf numFmtId="0" fontId="42" fillId="0" borderId="0" xfId="7" applyFont="1" applyFill="1" applyAlignment="1" applyProtection="1">
      <alignment horizontal="center" vertical="center"/>
    </xf>
    <xf numFmtId="0" fontId="43" fillId="0" borderId="0" xfId="7" applyFont="1" applyFill="1" applyBorder="1" applyAlignment="1" applyProtection="1">
      <alignment horizontal="right"/>
    </xf>
    <xf numFmtId="0" fontId="44" fillId="0" borderId="50" xfId="7" applyFont="1" applyFill="1" applyBorder="1" applyAlignment="1" applyProtection="1">
      <alignment horizontal="center" vertical="center" wrapText="1"/>
    </xf>
    <xf numFmtId="0" fontId="44" fillId="0" borderId="43" xfId="7" applyFont="1" applyFill="1" applyBorder="1" applyAlignment="1" applyProtection="1">
      <alignment horizontal="center" vertical="center" wrapText="1"/>
    </xf>
    <xf numFmtId="0" fontId="44" fillId="0" borderId="28" xfId="7" applyFont="1" applyFill="1" applyBorder="1" applyAlignment="1" applyProtection="1">
      <alignment horizontal="center" vertical="center" wrapText="1"/>
    </xf>
    <xf numFmtId="0" fontId="45" fillId="0" borderId="51" xfId="6" applyFont="1" applyFill="1" applyBorder="1" applyAlignment="1" applyProtection="1">
      <alignment horizontal="center" vertical="center" textRotation="90"/>
    </xf>
    <xf numFmtId="0" fontId="45" fillId="0" borderId="9" xfId="6" applyFont="1" applyFill="1" applyBorder="1" applyAlignment="1" applyProtection="1">
      <alignment horizontal="center" vertical="center" textRotation="90"/>
    </xf>
    <xf numFmtId="0" fontId="45" fillId="0" borderId="33" xfId="6" applyFont="1" applyFill="1" applyBorder="1" applyAlignment="1" applyProtection="1">
      <alignment horizontal="center" vertical="center" textRotation="90"/>
    </xf>
    <xf numFmtId="0" fontId="43" fillId="0" borderId="32" xfId="7" applyFont="1" applyFill="1" applyBorder="1" applyAlignment="1" applyProtection="1">
      <alignment horizontal="center" vertical="center" wrapText="1"/>
    </xf>
    <xf numFmtId="0" fontId="43" fillId="0" borderId="1" xfId="7" applyFont="1" applyFill="1" applyBorder="1" applyAlignment="1" applyProtection="1">
      <alignment horizontal="center" vertical="center" wrapText="1"/>
    </xf>
    <xf numFmtId="0" fontId="43" fillId="0" borderId="52" xfId="7" applyFont="1" applyFill="1" applyBorder="1" applyAlignment="1" applyProtection="1">
      <alignment horizontal="center" vertical="center" wrapText="1"/>
    </xf>
    <xf numFmtId="0" fontId="43" fillId="0" borderId="48" xfId="7" applyFont="1" applyFill="1" applyBorder="1" applyAlignment="1" applyProtection="1">
      <alignment horizontal="center" vertical="center" wrapText="1"/>
    </xf>
    <xf numFmtId="14" fontId="45" fillId="0" borderId="51" xfId="6" applyNumberFormat="1" applyFont="1" applyFill="1" applyBorder="1" applyAlignment="1" applyProtection="1">
      <alignment horizontal="center" vertical="center" wrapText="1"/>
    </xf>
    <xf numFmtId="0" fontId="45" fillId="0" borderId="33" xfId="6" applyFont="1" applyFill="1" applyBorder="1" applyAlignment="1" applyProtection="1">
      <alignment horizontal="center" vertical="center" wrapText="1"/>
    </xf>
    <xf numFmtId="0" fontId="43" fillId="0" borderId="14" xfId="7" applyFont="1" applyFill="1" applyBorder="1" applyAlignment="1" applyProtection="1">
      <alignment horizontal="center" wrapText="1"/>
    </xf>
    <xf numFmtId="0" fontId="43" fillId="0" borderId="75" xfId="7" applyFont="1" applyFill="1" applyBorder="1" applyAlignment="1" applyProtection="1">
      <alignment horizontal="center" wrapText="1"/>
    </xf>
    <xf numFmtId="0" fontId="43" fillId="0" borderId="36" xfId="7" applyFont="1" applyFill="1" applyBorder="1" applyAlignment="1" applyProtection="1">
      <alignment horizontal="center" wrapText="1"/>
    </xf>
    <xf numFmtId="0" fontId="28" fillId="0" borderId="0" xfId="6" applyFont="1" applyFill="1" applyAlignment="1" applyProtection="1">
      <alignment horizontal="center" vertical="center" wrapText="1"/>
    </xf>
    <xf numFmtId="0" fontId="20" fillId="0" borderId="0" xfId="6" applyFont="1" applyFill="1" applyAlignment="1" applyProtection="1">
      <alignment horizontal="center" vertical="center" wrapText="1"/>
    </xf>
    <xf numFmtId="0" fontId="43" fillId="0" borderId="14" xfId="7" applyFont="1" applyFill="1" applyBorder="1" applyAlignment="1" applyProtection="1">
      <alignment horizontal="center" vertical="center" wrapText="1"/>
    </xf>
    <xf numFmtId="0" fontId="43" fillId="0" borderId="75" xfId="7" applyFont="1" applyFill="1" applyBorder="1" applyAlignment="1" applyProtection="1">
      <alignment horizontal="center" vertical="center" wrapText="1"/>
    </xf>
    <xf numFmtId="0" fontId="43" fillId="0" borderId="36" xfId="7" applyFont="1" applyFill="1" applyBorder="1" applyAlignment="1" applyProtection="1">
      <alignment horizontal="center" vertical="center" wrapText="1"/>
    </xf>
    <xf numFmtId="0" fontId="41" fillId="0" borderId="0" xfId="7" applyFont="1" applyFill="1" applyAlignment="1" applyProtection="1">
      <alignment horizontal="center"/>
    </xf>
    <xf numFmtId="0" fontId="31" fillId="0" borderId="0" xfId="6" applyFont="1" applyFill="1" applyBorder="1" applyAlignment="1" applyProtection="1">
      <alignment horizontal="right" vertical="center"/>
    </xf>
    <xf numFmtId="0" fontId="20" fillId="0" borderId="42" xfId="6" applyFont="1" applyFill="1" applyBorder="1" applyAlignment="1" applyProtection="1">
      <alignment horizontal="center" vertical="center" wrapText="1"/>
    </xf>
    <xf numFmtId="0" fontId="20" fillId="0" borderId="3" xfId="6" applyFont="1" applyFill="1" applyBorder="1" applyAlignment="1" applyProtection="1">
      <alignment horizontal="center" vertical="center" wrapText="1"/>
    </xf>
    <xf numFmtId="0" fontId="45" fillId="0" borderId="32" xfId="6" applyFont="1" applyFill="1" applyBorder="1" applyAlignment="1" applyProtection="1">
      <alignment horizontal="center" vertical="center" textRotation="90"/>
    </xf>
    <xf numFmtId="0" fontId="45" fillId="0" borderId="1" xfId="6" applyFont="1" applyFill="1" applyBorder="1" applyAlignment="1" applyProtection="1">
      <alignment horizontal="center" vertical="center" textRotation="90"/>
    </xf>
    <xf numFmtId="0" fontId="42" fillId="0" borderId="0" xfId="7" applyFont="1" applyFill="1" applyAlignment="1">
      <alignment horizontal="center" vertical="center" wrapText="1"/>
    </xf>
    <xf numFmtId="0" fontId="42" fillId="0" borderId="0" xfId="7" applyFont="1" applyFill="1" applyAlignment="1">
      <alignment horizontal="center" vertical="center"/>
    </xf>
    <xf numFmtId="0" fontId="22" fillId="0" borderId="26" xfId="7" applyFont="1" applyFill="1" applyBorder="1" applyAlignment="1">
      <alignment horizontal="left"/>
    </xf>
    <xf numFmtId="0" fontId="22" fillId="0" borderId="35" xfId="7" applyFont="1" applyFill="1" applyBorder="1" applyAlignment="1">
      <alignment horizontal="left"/>
    </xf>
    <xf numFmtId="3" fontId="41" fillId="0" borderId="0" xfId="7" applyNumberFormat="1" applyFont="1" applyFill="1" applyAlignment="1">
      <alignment horizontal="center"/>
    </xf>
    <xf numFmtId="0" fontId="42" fillId="0" borderId="0" xfId="7" applyFont="1" applyFill="1" applyAlignment="1">
      <alignment horizontal="center" wrapText="1"/>
    </xf>
    <xf numFmtId="0" fontId="42" fillId="0" borderId="0" xfId="7" applyFont="1" applyFill="1" applyAlignment="1">
      <alignment horizontal="center"/>
    </xf>
    <xf numFmtId="0" fontId="22" fillId="0" borderId="26" xfId="7" applyFont="1" applyFill="1" applyBorder="1" applyAlignment="1">
      <alignment horizontal="left" indent="1"/>
    </xf>
    <xf numFmtId="0" fontId="22" fillId="0" borderId="35" xfId="7" applyFont="1" applyFill="1" applyBorder="1" applyAlignment="1">
      <alignment horizontal="left" indent="1"/>
    </xf>
    <xf numFmtId="0" fontId="42" fillId="0" borderId="0" xfId="0" applyFont="1" applyFill="1" applyBorder="1" applyAlignment="1" applyProtection="1">
      <alignment horizontal="center" vertical="center"/>
    </xf>
    <xf numFmtId="0" fontId="49" fillId="0" borderId="10" xfId="0" applyFont="1" applyFill="1" applyBorder="1" applyAlignment="1" applyProtection="1">
      <alignment horizontal="right"/>
    </xf>
  </cellXfs>
  <cellStyles count="509">
    <cellStyle name="1. jelölőszín" xfId="13"/>
    <cellStyle name="2. jelölőszín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3. jelölőszín" xfId="21"/>
    <cellStyle name="4. jelölőszín" xfId="22"/>
    <cellStyle name="40% - Accent1" xfId="23"/>
    <cellStyle name="40% - Accent2" xfId="24"/>
    <cellStyle name="40% - Accent3" xfId="25"/>
    <cellStyle name="40% - Accent4" xfId="26"/>
    <cellStyle name="40% - Accent5" xfId="27"/>
    <cellStyle name="40% - Accent6" xfId="28"/>
    <cellStyle name="5. jelölőszín" xfId="29"/>
    <cellStyle name="6. jelölőszín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Ezres 10" xfId="47"/>
    <cellStyle name="Ezres 10 2" xfId="48"/>
    <cellStyle name="Ezres 10 2 2" xfId="49"/>
    <cellStyle name="Ezres 10 2 3" xfId="50"/>
    <cellStyle name="Ezres 10 2 3 2" xfId="51"/>
    <cellStyle name="Ezres 10 2 3 3" xfId="52"/>
    <cellStyle name="Ezres 10 2 4" xfId="53"/>
    <cellStyle name="Ezres 10 3" xfId="54"/>
    <cellStyle name="Ezres 11" xfId="55"/>
    <cellStyle name="Ezres 11 2" xfId="56"/>
    <cellStyle name="Ezres 12" xfId="57"/>
    <cellStyle name="Ezres 12 2" xfId="58"/>
    <cellStyle name="Ezres 12 2 2" xfId="59"/>
    <cellStyle name="Ezres 12 2 2 2" xfId="60"/>
    <cellStyle name="Ezres 12 2 2 2 2" xfId="61"/>
    <cellStyle name="Ezres 12 2 2 3" xfId="62"/>
    <cellStyle name="Ezres 12 3" xfId="63"/>
    <cellStyle name="Ezres 12 3 2" xfId="64"/>
    <cellStyle name="Ezres 12 3 2 2" xfId="65"/>
    <cellStyle name="Ezres 12 3 2 2 2" xfId="66"/>
    <cellStyle name="Ezres 12 3 2 2 2 2" xfId="67"/>
    <cellStyle name="Ezres 12 3 2 2 2 3" xfId="68"/>
    <cellStyle name="Ezres 12 3 2 2 3" xfId="69"/>
    <cellStyle name="Ezres 12 3 2 2 4" xfId="70"/>
    <cellStyle name="Ezres 12 3 2 3" xfId="71"/>
    <cellStyle name="Ezres 12 3 3" xfId="72"/>
    <cellStyle name="Ezres 12 3 3 2" xfId="73"/>
    <cellStyle name="Ezres 12 3 3 3" xfId="74"/>
    <cellStyle name="Ezres 12 3 4" xfId="75"/>
    <cellStyle name="Ezres 12 3 4 2" xfId="76"/>
    <cellStyle name="Ezres 12 3 4 2 2" xfId="77"/>
    <cellStyle name="Ezres 12 3 4 2 3" xfId="78"/>
    <cellStyle name="Ezres 12 3 4 2 3 2" xfId="79"/>
    <cellStyle name="Ezres 12 3 4 3" xfId="80"/>
    <cellStyle name="Ezres 12 3 4 4" xfId="81"/>
    <cellStyle name="Ezres 13" xfId="82"/>
    <cellStyle name="Ezres 13 2" xfId="83"/>
    <cellStyle name="Ezres 14" xfId="84"/>
    <cellStyle name="Ezres 14 2" xfId="85"/>
    <cellStyle name="Ezres 15" xfId="86"/>
    <cellStyle name="Ezres 15 2" xfId="87"/>
    <cellStyle name="Ezres 16" xfId="88"/>
    <cellStyle name="Ezres 17" xfId="89"/>
    <cellStyle name="Ezres 18" xfId="90"/>
    <cellStyle name="Ezres 18 2" xfId="91"/>
    <cellStyle name="Ezres 19" xfId="92"/>
    <cellStyle name="Ezres 19 2" xfId="93"/>
    <cellStyle name="Ezres 19 3" xfId="94"/>
    <cellStyle name="Ezres 2" xfId="1"/>
    <cellStyle name="Ezres 2 2" xfId="95"/>
    <cellStyle name="Ezres 2 2 2" xfId="96"/>
    <cellStyle name="Ezres 2 3" xfId="97"/>
    <cellStyle name="Ezres 2 4" xfId="98"/>
    <cellStyle name="Ezres 2 5" xfId="99"/>
    <cellStyle name="Ezres 2 5 2" xfId="100"/>
    <cellStyle name="Ezres 2 5 3" xfId="101"/>
    <cellStyle name="Ezres 2 5 4" xfId="102"/>
    <cellStyle name="Ezres 2 6" xfId="103"/>
    <cellStyle name="Ezres 2 7" xfId="104"/>
    <cellStyle name="Ezres 20" xfId="105"/>
    <cellStyle name="Ezres 21" xfId="106"/>
    <cellStyle name="Ezres 3" xfId="2"/>
    <cellStyle name="Ezres 3 2" xfId="107"/>
    <cellStyle name="Ezres 3 3" xfId="108"/>
    <cellStyle name="Ezres 3 3 2" xfId="109"/>
    <cellStyle name="Ezres 3 3 2 2" xfId="110"/>
    <cellStyle name="Ezres 4" xfId="11"/>
    <cellStyle name="Ezres 4 2" xfId="111"/>
    <cellStyle name="Ezres 4 3" xfId="112"/>
    <cellStyle name="Ezres 5" xfId="113"/>
    <cellStyle name="Ezres 5 2" xfId="114"/>
    <cellStyle name="Ezres 5 3" xfId="115"/>
    <cellStyle name="Ezres 6" xfId="116"/>
    <cellStyle name="Ezres 6 2" xfId="117"/>
    <cellStyle name="Ezres 6 3" xfId="118"/>
    <cellStyle name="Ezres 7" xfId="119"/>
    <cellStyle name="Ezres 7 2" xfId="120"/>
    <cellStyle name="Ezres 7 3" xfId="121"/>
    <cellStyle name="Ezres 7 4" xfId="122"/>
    <cellStyle name="Ezres 7 5" xfId="123"/>
    <cellStyle name="Ezres 8" xfId="124"/>
    <cellStyle name="Ezres 8 2" xfId="125"/>
    <cellStyle name="Ezres 8 3" xfId="126"/>
    <cellStyle name="Ezres 8 4" xfId="127"/>
    <cellStyle name="Ezres 9" xfId="128"/>
    <cellStyle name="Ezres 9 2" xfId="129"/>
    <cellStyle name="Ezres 9 3" xfId="130"/>
    <cellStyle name="Good" xfId="131"/>
    <cellStyle name="Heading 1" xfId="132"/>
    <cellStyle name="Heading 2" xfId="133"/>
    <cellStyle name="Heading 3" xfId="134"/>
    <cellStyle name="Heading 4" xfId="135"/>
    <cellStyle name="Hiperhivatkozás" xfId="3"/>
    <cellStyle name="Input" xfId="136"/>
    <cellStyle name="Jegyzet 2" xfId="137"/>
    <cellStyle name="Jegyzet 2 2" xfId="138"/>
    <cellStyle name="Jegyzet 2 2 2" xfId="139"/>
    <cellStyle name="Jegyzet 2 2 2 2" xfId="140"/>
    <cellStyle name="Jegyzet 2 2 2 2 2" xfId="141"/>
    <cellStyle name="Jegyzet 2 2 2 3" xfId="142"/>
    <cellStyle name="Jegyzet 2 2 3" xfId="143"/>
    <cellStyle name="Jegyzet 2 2 3 2" xfId="144"/>
    <cellStyle name="Jegyzet 2 2 3 2 2" xfId="145"/>
    <cellStyle name="Jegyzet 2 2 3 3" xfId="146"/>
    <cellStyle name="Jegyzet 2 2 4" xfId="147"/>
    <cellStyle name="Jegyzet 2 2 4 2" xfId="148"/>
    <cellStyle name="Jegyzet 2 2 5" xfId="149"/>
    <cellStyle name="Jegyzet 2 3" xfId="150"/>
    <cellStyle name="Jegyzet 2 3 2" xfId="151"/>
    <cellStyle name="Jegyzet 2 3 2 2" xfId="152"/>
    <cellStyle name="Jegyzet 2 3 2 2 2" xfId="153"/>
    <cellStyle name="Jegyzet 2 3 2 3" xfId="154"/>
    <cellStyle name="Jegyzet 2 3 3" xfId="155"/>
    <cellStyle name="Jegyzet 2 3 3 2" xfId="156"/>
    <cellStyle name="Jegyzet 2 3 3 2 2" xfId="157"/>
    <cellStyle name="Jegyzet 2 3 3 3" xfId="158"/>
    <cellStyle name="Jegyzet 2 3 4" xfId="159"/>
    <cellStyle name="Jegyzet 2 3 4 2" xfId="160"/>
    <cellStyle name="Jegyzet 2 3 5" xfId="161"/>
    <cellStyle name="Jegyzet 2 4" xfId="162"/>
    <cellStyle name="Jegyzet 2 4 2" xfId="163"/>
    <cellStyle name="Jegyzet 2 4 2 2" xfId="164"/>
    <cellStyle name="Jegyzet 2 4 2 2 2" xfId="165"/>
    <cellStyle name="Jegyzet 2 4 2 3" xfId="166"/>
    <cellStyle name="Jegyzet 2 4 3" xfId="167"/>
    <cellStyle name="Jegyzet 2 4 3 2" xfId="168"/>
    <cellStyle name="Jegyzet 2 4 3 2 2" xfId="169"/>
    <cellStyle name="Jegyzet 2 4 3 3" xfId="170"/>
    <cellStyle name="Jegyzet 2 4 4" xfId="171"/>
    <cellStyle name="Jegyzet 2 4 4 2" xfId="172"/>
    <cellStyle name="Jegyzet 2 4 5" xfId="173"/>
    <cellStyle name="Jegyzet 2 5" xfId="174"/>
    <cellStyle name="Jegyzet 2 5 2" xfId="175"/>
    <cellStyle name="Jegyzet 2 5 2 2" xfId="176"/>
    <cellStyle name="Jegyzet 2 5 2 2 2" xfId="177"/>
    <cellStyle name="Jegyzet 2 5 2 3" xfId="178"/>
    <cellStyle name="Jegyzet 2 5 3" xfId="179"/>
    <cellStyle name="Jegyzet 2 5 3 2" xfId="180"/>
    <cellStyle name="Jegyzet 2 5 3 2 2" xfId="181"/>
    <cellStyle name="Jegyzet 2 5 3 3" xfId="182"/>
    <cellStyle name="Jegyzet 2 5 4" xfId="183"/>
    <cellStyle name="Jegyzet 2 5 4 2" xfId="184"/>
    <cellStyle name="Jegyzet 2 5 5" xfId="185"/>
    <cellStyle name="Jegyzet 2 6" xfId="186"/>
    <cellStyle name="Jegyzet 2 6 2" xfId="187"/>
    <cellStyle name="Jegyzet 2 6 2 2" xfId="188"/>
    <cellStyle name="Jegyzet 2 6 3" xfId="189"/>
    <cellStyle name="Jegyzet 2 7" xfId="190"/>
    <cellStyle name="Jegyzet 2 7 2" xfId="191"/>
    <cellStyle name="Jegyzet 2 7 2 2" xfId="192"/>
    <cellStyle name="Jegyzet 2 7 3" xfId="193"/>
    <cellStyle name="Jegyzet 2 8" xfId="194"/>
    <cellStyle name="Jegyzet 2 8 2" xfId="195"/>
    <cellStyle name="Jegyzet 2 9" xfId="196"/>
    <cellStyle name="Jegyzet 2_2012. hitel feladatok" xfId="197"/>
    <cellStyle name="Jegyzet 3" xfId="198"/>
    <cellStyle name="Jegyzet 3 2" xfId="199"/>
    <cellStyle name="Jegyzet 3 2 2" xfId="200"/>
    <cellStyle name="Jegyzet 3 2 2 2" xfId="201"/>
    <cellStyle name="Jegyzet 3 2 2 2 2" xfId="202"/>
    <cellStyle name="Jegyzet 3 2 2 3" xfId="203"/>
    <cellStyle name="Jegyzet 3 2 3" xfId="204"/>
    <cellStyle name="Jegyzet 3 2 3 2" xfId="205"/>
    <cellStyle name="Jegyzet 3 2 3 2 2" xfId="206"/>
    <cellStyle name="Jegyzet 3 2 3 3" xfId="207"/>
    <cellStyle name="Jegyzet 3 2 4" xfId="208"/>
    <cellStyle name="Jegyzet 3 2 4 2" xfId="209"/>
    <cellStyle name="Jegyzet 3 2 5" xfId="210"/>
    <cellStyle name="Jegyzet 3 3" xfId="211"/>
    <cellStyle name="Jegyzet 3 3 2" xfId="212"/>
    <cellStyle name="Jegyzet 3 3 2 2" xfId="213"/>
    <cellStyle name="Jegyzet 3 3 2 2 2" xfId="214"/>
    <cellStyle name="Jegyzet 3 3 2 3" xfId="215"/>
    <cellStyle name="Jegyzet 3 3 3" xfId="216"/>
    <cellStyle name="Jegyzet 3 3 3 2" xfId="217"/>
    <cellStyle name="Jegyzet 3 3 3 2 2" xfId="218"/>
    <cellStyle name="Jegyzet 3 3 3 3" xfId="219"/>
    <cellStyle name="Jegyzet 3 3 4" xfId="220"/>
    <cellStyle name="Jegyzet 3 3 4 2" xfId="221"/>
    <cellStyle name="Jegyzet 3 3 5" xfId="222"/>
    <cellStyle name="Jegyzet 3 4" xfId="223"/>
    <cellStyle name="Jegyzet 3 4 2" xfId="224"/>
    <cellStyle name="Jegyzet 3 4 2 2" xfId="225"/>
    <cellStyle name="Jegyzet 3 4 2 2 2" xfId="226"/>
    <cellStyle name="Jegyzet 3 4 2 3" xfId="227"/>
    <cellStyle name="Jegyzet 3 4 3" xfId="228"/>
    <cellStyle name="Jegyzet 3 4 3 2" xfId="229"/>
    <cellStyle name="Jegyzet 3 4 3 2 2" xfId="230"/>
    <cellStyle name="Jegyzet 3 4 3 3" xfId="231"/>
    <cellStyle name="Jegyzet 3 4 4" xfId="232"/>
    <cellStyle name="Jegyzet 3 4 4 2" xfId="233"/>
    <cellStyle name="Jegyzet 3 4 5" xfId="234"/>
    <cellStyle name="Jegyzet 3 5" xfId="235"/>
    <cellStyle name="Jegyzet 3 5 2" xfId="236"/>
    <cellStyle name="Jegyzet 3 5 2 2" xfId="237"/>
    <cellStyle name="Jegyzet 3 5 2 2 2" xfId="238"/>
    <cellStyle name="Jegyzet 3 5 2 3" xfId="239"/>
    <cellStyle name="Jegyzet 3 5 3" xfId="240"/>
    <cellStyle name="Jegyzet 3 5 3 2" xfId="241"/>
    <cellStyle name="Jegyzet 3 5 3 2 2" xfId="242"/>
    <cellStyle name="Jegyzet 3 5 3 3" xfId="243"/>
    <cellStyle name="Jegyzet 3 5 4" xfId="244"/>
    <cellStyle name="Jegyzet 3 5 4 2" xfId="245"/>
    <cellStyle name="Jegyzet 3 5 5" xfId="246"/>
    <cellStyle name="Jegyzet 3 6" xfId="247"/>
    <cellStyle name="Jegyzet 3 6 2" xfId="248"/>
    <cellStyle name="Jegyzet 3 6 2 2" xfId="249"/>
    <cellStyle name="Jegyzet 3 6 3" xfId="250"/>
    <cellStyle name="Jegyzet 3 7" xfId="251"/>
    <cellStyle name="Jegyzet 3 7 2" xfId="252"/>
    <cellStyle name="Jegyzet 3 7 2 2" xfId="253"/>
    <cellStyle name="Jegyzet 3 7 3" xfId="254"/>
    <cellStyle name="Jegyzet 3 8" xfId="255"/>
    <cellStyle name="Jegyzet 3 8 2" xfId="256"/>
    <cellStyle name="Jegyzet 3 9" xfId="257"/>
    <cellStyle name="Jegyzet 3_2012. hitel feladatok" xfId="258"/>
    <cellStyle name="Jegyzet 4" xfId="259"/>
    <cellStyle name="Jegyzet 4 2" xfId="260"/>
    <cellStyle name="Jegyzet 4 2 2" xfId="261"/>
    <cellStyle name="Jegyzet 4 2 2 2" xfId="262"/>
    <cellStyle name="Jegyzet 4 2 2 2 2" xfId="263"/>
    <cellStyle name="Jegyzet 4 2 2 3" xfId="264"/>
    <cellStyle name="Jegyzet 4 2 3" xfId="265"/>
    <cellStyle name="Jegyzet 4 2 3 2" xfId="266"/>
    <cellStyle name="Jegyzet 4 2 3 2 2" xfId="267"/>
    <cellStyle name="Jegyzet 4 2 3 3" xfId="268"/>
    <cellStyle name="Jegyzet 4 2 4" xfId="269"/>
    <cellStyle name="Jegyzet 4 2 4 2" xfId="270"/>
    <cellStyle name="Jegyzet 4 2 5" xfId="271"/>
    <cellStyle name="Jegyzet 4 3" xfId="272"/>
    <cellStyle name="Jegyzet 4 3 2" xfId="273"/>
    <cellStyle name="Jegyzet 4 3 2 2" xfId="274"/>
    <cellStyle name="Jegyzet 4 3 2 2 2" xfId="275"/>
    <cellStyle name="Jegyzet 4 3 2 3" xfId="276"/>
    <cellStyle name="Jegyzet 4 3 3" xfId="277"/>
    <cellStyle name="Jegyzet 4 3 3 2" xfId="278"/>
    <cellStyle name="Jegyzet 4 3 3 2 2" xfId="279"/>
    <cellStyle name="Jegyzet 4 3 3 3" xfId="280"/>
    <cellStyle name="Jegyzet 4 3 4" xfId="281"/>
    <cellStyle name="Jegyzet 4 3 4 2" xfId="282"/>
    <cellStyle name="Jegyzet 4 3 5" xfId="283"/>
    <cellStyle name="Jegyzet 4 4" xfId="284"/>
    <cellStyle name="Jegyzet 4 4 2" xfId="285"/>
    <cellStyle name="Jegyzet 4 4 2 2" xfId="286"/>
    <cellStyle name="Jegyzet 4 4 2 2 2" xfId="287"/>
    <cellStyle name="Jegyzet 4 4 2 3" xfId="288"/>
    <cellStyle name="Jegyzet 4 4 3" xfId="289"/>
    <cellStyle name="Jegyzet 4 4 3 2" xfId="290"/>
    <cellStyle name="Jegyzet 4 4 3 2 2" xfId="291"/>
    <cellStyle name="Jegyzet 4 4 3 3" xfId="292"/>
    <cellStyle name="Jegyzet 4 4 4" xfId="293"/>
    <cellStyle name="Jegyzet 4 4 4 2" xfId="294"/>
    <cellStyle name="Jegyzet 4 4 5" xfId="295"/>
    <cellStyle name="Jegyzet 4 5" xfId="296"/>
    <cellStyle name="Jegyzet 4 5 2" xfId="297"/>
    <cellStyle name="Jegyzet 4 5 2 2" xfId="298"/>
    <cellStyle name="Jegyzet 4 5 2 2 2" xfId="299"/>
    <cellStyle name="Jegyzet 4 5 2 3" xfId="300"/>
    <cellStyle name="Jegyzet 4 5 3" xfId="301"/>
    <cellStyle name="Jegyzet 4 5 3 2" xfId="302"/>
    <cellStyle name="Jegyzet 4 5 3 2 2" xfId="303"/>
    <cellStyle name="Jegyzet 4 5 3 3" xfId="304"/>
    <cellStyle name="Jegyzet 4 5 4" xfId="305"/>
    <cellStyle name="Jegyzet 4 5 4 2" xfId="306"/>
    <cellStyle name="Jegyzet 4 5 5" xfId="307"/>
    <cellStyle name="Jegyzet 4 6" xfId="308"/>
    <cellStyle name="Jegyzet 4 6 2" xfId="309"/>
    <cellStyle name="Jegyzet 4 6 2 2" xfId="310"/>
    <cellStyle name="Jegyzet 4 6 3" xfId="311"/>
    <cellStyle name="Jegyzet 4 7" xfId="312"/>
    <cellStyle name="Jegyzet 4 7 2" xfId="313"/>
    <cellStyle name="Jegyzet 4 7 2 2" xfId="314"/>
    <cellStyle name="Jegyzet 4 7 3" xfId="315"/>
    <cellStyle name="Jegyzet 4 8" xfId="316"/>
    <cellStyle name="Jegyzet 4 8 2" xfId="317"/>
    <cellStyle name="Jegyzet 4 9" xfId="318"/>
    <cellStyle name="Jegyzet 4_2012. hitel feladatok" xfId="319"/>
    <cellStyle name="Jegyzet 5" xfId="320"/>
    <cellStyle name="Jegyzet 5 2" xfId="321"/>
    <cellStyle name="Jegyzet 5 2 2" xfId="322"/>
    <cellStyle name="Jegyzet 5 2 2 2" xfId="323"/>
    <cellStyle name="Jegyzet 5 2 2 2 2" xfId="324"/>
    <cellStyle name="Jegyzet 5 2 2 3" xfId="325"/>
    <cellStyle name="Jegyzet 5 2 3" xfId="326"/>
    <cellStyle name="Jegyzet 5 2 3 2" xfId="327"/>
    <cellStyle name="Jegyzet 5 2 3 2 2" xfId="328"/>
    <cellStyle name="Jegyzet 5 2 3 3" xfId="329"/>
    <cellStyle name="Jegyzet 5 2 4" xfId="330"/>
    <cellStyle name="Jegyzet 5 2 4 2" xfId="331"/>
    <cellStyle name="Jegyzet 5 2 5" xfId="332"/>
    <cellStyle name="Jegyzet 5 3" xfId="333"/>
    <cellStyle name="Jegyzet 5 3 2" xfId="334"/>
    <cellStyle name="Jegyzet 5 3 2 2" xfId="335"/>
    <cellStyle name="Jegyzet 5 3 2 2 2" xfId="336"/>
    <cellStyle name="Jegyzet 5 3 2 3" xfId="337"/>
    <cellStyle name="Jegyzet 5 3 3" xfId="338"/>
    <cellStyle name="Jegyzet 5 3 3 2" xfId="339"/>
    <cellStyle name="Jegyzet 5 3 3 2 2" xfId="340"/>
    <cellStyle name="Jegyzet 5 3 3 3" xfId="341"/>
    <cellStyle name="Jegyzet 5 3 4" xfId="342"/>
    <cellStyle name="Jegyzet 5 3 4 2" xfId="343"/>
    <cellStyle name="Jegyzet 5 3 5" xfId="344"/>
    <cellStyle name="Jegyzet 5 4" xfId="345"/>
    <cellStyle name="Jegyzet 5 4 2" xfId="346"/>
    <cellStyle name="Jegyzet 5 4 2 2" xfId="347"/>
    <cellStyle name="Jegyzet 5 4 2 2 2" xfId="348"/>
    <cellStyle name="Jegyzet 5 4 2 3" xfId="349"/>
    <cellStyle name="Jegyzet 5 4 3" xfId="350"/>
    <cellStyle name="Jegyzet 5 4 3 2" xfId="351"/>
    <cellStyle name="Jegyzet 5 4 3 2 2" xfId="352"/>
    <cellStyle name="Jegyzet 5 4 3 3" xfId="353"/>
    <cellStyle name="Jegyzet 5 4 4" xfId="354"/>
    <cellStyle name="Jegyzet 5 4 4 2" xfId="355"/>
    <cellStyle name="Jegyzet 5 4 5" xfId="356"/>
    <cellStyle name="Jegyzet 5 5" xfId="357"/>
    <cellStyle name="Jegyzet 5 5 2" xfId="358"/>
    <cellStyle name="Jegyzet 5 5 2 2" xfId="359"/>
    <cellStyle name="Jegyzet 5 5 2 2 2" xfId="360"/>
    <cellStyle name="Jegyzet 5 5 2 3" xfId="361"/>
    <cellStyle name="Jegyzet 5 5 3" xfId="362"/>
    <cellStyle name="Jegyzet 5 5 3 2" xfId="363"/>
    <cellStyle name="Jegyzet 5 5 3 2 2" xfId="364"/>
    <cellStyle name="Jegyzet 5 5 3 3" xfId="365"/>
    <cellStyle name="Jegyzet 5 5 4" xfId="366"/>
    <cellStyle name="Jegyzet 5 5 4 2" xfId="367"/>
    <cellStyle name="Jegyzet 5 5 5" xfId="368"/>
    <cellStyle name="Jegyzet 5 6" xfId="369"/>
    <cellStyle name="Jegyzet 5 6 2" xfId="370"/>
    <cellStyle name="Jegyzet 5 6 2 2" xfId="371"/>
    <cellStyle name="Jegyzet 5 6 3" xfId="372"/>
    <cellStyle name="Jegyzet 5 7" xfId="373"/>
    <cellStyle name="Jegyzet 5 7 2" xfId="374"/>
    <cellStyle name="Jegyzet 5 7 2 2" xfId="375"/>
    <cellStyle name="Jegyzet 5 7 3" xfId="376"/>
    <cellStyle name="Jegyzet 5 8" xfId="377"/>
    <cellStyle name="Jegyzet 5 8 2" xfId="378"/>
    <cellStyle name="Jegyzet 5 9" xfId="379"/>
    <cellStyle name="Jegyzet 5_2012. hitel feladatok" xfId="380"/>
    <cellStyle name="Jegyzet 6" xfId="381"/>
    <cellStyle name="Jegyzet 6 2" xfId="382"/>
    <cellStyle name="Jegyzet 6 2 2" xfId="383"/>
    <cellStyle name="Jegyzet 6 2 2 2" xfId="384"/>
    <cellStyle name="Jegyzet 6 2 3" xfId="385"/>
    <cellStyle name="Jegyzet 6 3" xfId="386"/>
    <cellStyle name="Jegyzet 6 3 2" xfId="387"/>
    <cellStyle name="Jegyzet 6 3 2 2" xfId="388"/>
    <cellStyle name="Jegyzet 6 3 3" xfId="389"/>
    <cellStyle name="Jegyzet 6 4" xfId="390"/>
    <cellStyle name="Jegyzet 6 4 2" xfId="391"/>
    <cellStyle name="Jegyzet 6 5" xfId="392"/>
    <cellStyle name="Jegyzet 7" xfId="393"/>
    <cellStyle name="Jegyzet 7 2" xfId="394"/>
    <cellStyle name="Jegyzet 7 2 2" xfId="395"/>
    <cellStyle name="Jegyzet 7 2 2 2" xfId="396"/>
    <cellStyle name="Jegyzet 7 2 3" xfId="397"/>
    <cellStyle name="Jegyzet 7 3" xfId="398"/>
    <cellStyle name="Jegyzet 7 3 2" xfId="399"/>
    <cellStyle name="Jegyzet 7 3 2 2" xfId="400"/>
    <cellStyle name="Jegyzet 7 3 3" xfId="401"/>
    <cellStyle name="Jegyzet 7 4" xfId="402"/>
    <cellStyle name="Jegyzet 7 4 2" xfId="403"/>
    <cellStyle name="Jegyzet 7 5" xfId="404"/>
    <cellStyle name="Jegyzet 8" xfId="405"/>
    <cellStyle name="Jegyzet 8 2" xfId="406"/>
    <cellStyle name="Jegyzet 8 2 2" xfId="407"/>
    <cellStyle name="Jegyzet 8 2 2 2" xfId="408"/>
    <cellStyle name="Jegyzet 8 2 3" xfId="409"/>
    <cellStyle name="Jegyzet 8 3" xfId="410"/>
    <cellStyle name="Jegyzet 8 3 2" xfId="411"/>
    <cellStyle name="Jegyzet 8 3 2 2" xfId="412"/>
    <cellStyle name="Jegyzet 8 3 3" xfId="413"/>
    <cellStyle name="Jegyzet 8 4" xfId="414"/>
    <cellStyle name="Jegyzet 8 4 2" xfId="415"/>
    <cellStyle name="Jegyzet 8 5" xfId="416"/>
    <cellStyle name="Jegyzet 9" xfId="417"/>
    <cellStyle name="Jegyzet 9 2" xfId="418"/>
    <cellStyle name="Jegyzet 9 2 2" xfId="419"/>
    <cellStyle name="Jegyzet 9 2 2 2" xfId="420"/>
    <cellStyle name="Jegyzet 9 2 3" xfId="421"/>
    <cellStyle name="Jegyzet 9 3" xfId="422"/>
    <cellStyle name="Jegyzet 9 3 2" xfId="423"/>
    <cellStyle name="Jegyzet 9 3 2 2" xfId="424"/>
    <cellStyle name="Jegyzet 9 3 3" xfId="425"/>
    <cellStyle name="Jegyzet 9 4" xfId="426"/>
    <cellStyle name="Jegyzet 9 4 2" xfId="427"/>
    <cellStyle name="Jegyzet 9 5" xfId="428"/>
    <cellStyle name="Linked Cell" xfId="429"/>
    <cellStyle name="Már látott hiperhivatkozás" xfId="4"/>
    <cellStyle name="Neutral" xfId="430"/>
    <cellStyle name="Normál" xfId="0" builtinId="0"/>
    <cellStyle name="Normál 10" xfId="431"/>
    <cellStyle name="Normál 10 2" xfId="432"/>
    <cellStyle name="Normál 10 3" xfId="433"/>
    <cellStyle name="Normál 11" xfId="434"/>
    <cellStyle name="Normál 11 2" xfId="435"/>
    <cellStyle name="Normál 11 3" xfId="436"/>
    <cellStyle name="Normál 12" xfId="437"/>
    <cellStyle name="Normál 12 2" xfId="438"/>
    <cellStyle name="Normál 12 3" xfId="439"/>
    <cellStyle name="Normál 13" xfId="440"/>
    <cellStyle name="Normál 13 2" xfId="441"/>
    <cellStyle name="Normál 13 3" xfId="442"/>
    <cellStyle name="Normál 14" xfId="443"/>
    <cellStyle name="Normál 14 2" xfId="444"/>
    <cellStyle name="Normál 14 3" xfId="445"/>
    <cellStyle name="Normál 15" xfId="446"/>
    <cellStyle name="Normál 15 2" xfId="447"/>
    <cellStyle name="Normál 15_2012. 08.30. II. tervmódosítás" xfId="448"/>
    <cellStyle name="Normál 16" xfId="449"/>
    <cellStyle name="Normál 16 2" xfId="450"/>
    <cellStyle name="Normál 16_2012. 08.30. II. tervmódosítás" xfId="451"/>
    <cellStyle name="Normál 17" xfId="452"/>
    <cellStyle name="Normál 18" xfId="453"/>
    <cellStyle name="Normál 18 2" xfId="454"/>
    <cellStyle name="Normál 19" xfId="455"/>
    <cellStyle name="Normál 2" xfId="8"/>
    <cellStyle name="Normál 2 2" xfId="12"/>
    <cellStyle name="Normál 2 2 2" xfId="456"/>
    <cellStyle name="Normál 2 2 3" xfId="457"/>
    <cellStyle name="Normál 2 3" xfId="458"/>
    <cellStyle name="Normál 2 4" xfId="459"/>
    <cellStyle name="Normál 2_2012. 05.31. terv. mód." xfId="460"/>
    <cellStyle name="Normál 20" xfId="461"/>
    <cellStyle name="Normál 20 2" xfId="462"/>
    <cellStyle name="Normál 21" xfId="463"/>
    <cellStyle name="Normál 22" xfId="9"/>
    <cellStyle name="Normál 3" xfId="464"/>
    <cellStyle name="Normál 3 2" xfId="465"/>
    <cellStyle name="Normál 3 3" xfId="466"/>
    <cellStyle name="Normál 3_2012. 08.30. II. tervmódosítás" xfId="467"/>
    <cellStyle name="Normál 4" xfId="468"/>
    <cellStyle name="Normál 4 2" xfId="469"/>
    <cellStyle name="Normál 4 3" xfId="470"/>
    <cellStyle name="Normál 5" xfId="471"/>
    <cellStyle name="Normál 5 2" xfId="472"/>
    <cellStyle name="Normál 5 3" xfId="473"/>
    <cellStyle name="Normál 6" xfId="474"/>
    <cellStyle name="Normál 6 2" xfId="475"/>
    <cellStyle name="Normál 6 3" xfId="476"/>
    <cellStyle name="Normál 7" xfId="477"/>
    <cellStyle name="Normál 7 2" xfId="478"/>
    <cellStyle name="Normál 7 3" xfId="479"/>
    <cellStyle name="Normál 8" xfId="480"/>
    <cellStyle name="Normál 8 2" xfId="481"/>
    <cellStyle name="Normál 8 3" xfId="482"/>
    <cellStyle name="Normál 9" xfId="483"/>
    <cellStyle name="Normál 9 2" xfId="484"/>
    <cellStyle name="Normál 9 3" xfId="485"/>
    <cellStyle name="Normal_2 Overdue cases" xfId="486"/>
    <cellStyle name="Normál_Bérfejl." xfId="10"/>
    <cellStyle name="Normal_bevkiad80vizsgx" xfId="487"/>
    <cellStyle name="Normál_KVRENMUNKA" xfId="5"/>
    <cellStyle name="Normal_tanusitv" xfId="488"/>
    <cellStyle name="Normál_VAGYONK" xfId="6"/>
    <cellStyle name="Normál_VAGYONKIM" xfId="7"/>
    <cellStyle name="Note" xfId="489"/>
    <cellStyle name="Output" xfId="490"/>
    <cellStyle name="Pénznem 3" xfId="491"/>
    <cellStyle name="Pénznem 3 2" xfId="492"/>
    <cellStyle name="Százalék 2" xfId="493"/>
    <cellStyle name="Százalék 2 2" xfId="494"/>
    <cellStyle name="Százalék 2 3" xfId="495"/>
    <cellStyle name="Százalék 2 4" xfId="496"/>
    <cellStyle name="Százalék 3" xfId="497"/>
    <cellStyle name="Százalék 4" xfId="498"/>
    <cellStyle name="Százalék 5" xfId="499"/>
    <cellStyle name="Százalék 6" xfId="500"/>
    <cellStyle name="Százalék 6 2" xfId="501"/>
    <cellStyle name="Százalék 7" xfId="502"/>
    <cellStyle name="Százalék 7 2" xfId="503"/>
    <cellStyle name="Százalék 7 2 2" xfId="504"/>
    <cellStyle name="Százalék 8" xfId="505"/>
    <cellStyle name="Title" xfId="506"/>
    <cellStyle name="Total" xfId="507"/>
    <cellStyle name="Warning Text" xfId="508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38"/>
  <sheetViews>
    <sheetView zoomScaleNormal="100" workbookViewId="0">
      <selection activeCell="A5" sqref="A5"/>
    </sheetView>
  </sheetViews>
  <sheetFormatPr defaultColWidth="9.33203125" defaultRowHeight="12.75" x14ac:dyDescent="0.2"/>
  <cols>
    <col min="1" max="1" width="46.33203125" style="141" customWidth="1"/>
    <col min="2" max="2" width="66.1640625" style="141" customWidth="1"/>
    <col min="3" max="16384" width="9.33203125" style="141"/>
  </cols>
  <sheetData>
    <row r="1" spans="1:2" ht="18.75" x14ac:dyDescent="0.3">
      <c r="A1" s="306" t="s">
        <v>108</v>
      </c>
    </row>
    <row r="3" spans="1:2" x14ac:dyDescent="0.2">
      <c r="A3" s="307"/>
      <c r="B3" s="307"/>
    </row>
    <row r="4" spans="1:2" ht="15.75" x14ac:dyDescent="0.25">
      <c r="A4" s="281" t="s">
        <v>712</v>
      </c>
      <c r="B4" s="308"/>
    </row>
    <row r="5" spans="1:2" s="309" customFormat="1" x14ac:dyDescent="0.2">
      <c r="A5" s="307"/>
      <c r="B5" s="307"/>
    </row>
    <row r="6" spans="1:2" x14ac:dyDescent="0.2">
      <c r="A6" s="307" t="s">
        <v>430</v>
      </c>
      <c r="B6" s="307" t="s">
        <v>431</v>
      </c>
    </row>
    <row r="7" spans="1:2" x14ac:dyDescent="0.2">
      <c r="A7" s="307" t="s">
        <v>432</v>
      </c>
      <c r="B7" s="307" t="s">
        <v>433</v>
      </c>
    </row>
    <row r="8" spans="1:2" x14ac:dyDescent="0.2">
      <c r="A8" s="307" t="s">
        <v>434</v>
      </c>
      <c r="B8" s="307" t="s">
        <v>435</v>
      </c>
    </row>
    <row r="9" spans="1:2" x14ac:dyDescent="0.2">
      <c r="A9" s="307"/>
      <c r="B9" s="307"/>
    </row>
    <row r="10" spans="1:2" ht="15.75" x14ac:dyDescent="0.25">
      <c r="A10" s="281" t="str">
        <f>+CONCATENATE(LEFT(A4,4),". évi módosított előirányzat BEVÉTELEK")</f>
        <v>2017. évi módosított előirányzat BEVÉTELEK</v>
      </c>
      <c r="B10" s="308"/>
    </row>
    <row r="11" spans="1:2" x14ac:dyDescent="0.2">
      <c r="A11" s="307"/>
      <c r="B11" s="307"/>
    </row>
    <row r="12" spans="1:2" s="309" customFormat="1" x14ac:dyDescent="0.2">
      <c r="A12" s="307" t="s">
        <v>436</v>
      </c>
      <c r="B12" s="307" t="s">
        <v>442</v>
      </c>
    </row>
    <row r="13" spans="1:2" x14ac:dyDescent="0.2">
      <c r="A13" s="307" t="s">
        <v>437</v>
      </c>
      <c r="B13" s="307" t="s">
        <v>443</v>
      </c>
    </row>
    <row r="14" spans="1:2" x14ac:dyDescent="0.2">
      <c r="A14" s="307" t="s">
        <v>438</v>
      </c>
      <c r="B14" s="307" t="s">
        <v>444</v>
      </c>
    </row>
    <row r="15" spans="1:2" x14ac:dyDescent="0.2">
      <c r="A15" s="307"/>
      <c r="B15" s="307"/>
    </row>
    <row r="16" spans="1:2" ht="14.25" x14ac:dyDescent="0.2">
      <c r="A16" s="310" t="str">
        <f>+CONCATENATE(LEFT(A4,4),". évi teljesítés BEVÉTELEK")</f>
        <v>2017. évi teljesítés BEVÉTELEK</v>
      </c>
      <c r="B16" s="308"/>
    </row>
    <row r="17" spans="1:2" x14ac:dyDescent="0.2">
      <c r="A17" s="307"/>
      <c r="B17" s="307"/>
    </row>
    <row r="18" spans="1:2" x14ac:dyDescent="0.2">
      <c r="A18" s="307" t="s">
        <v>439</v>
      </c>
      <c r="B18" s="307" t="s">
        <v>445</v>
      </c>
    </row>
    <row r="19" spans="1:2" x14ac:dyDescent="0.2">
      <c r="A19" s="307" t="s">
        <v>440</v>
      </c>
      <c r="B19" s="307" t="s">
        <v>446</v>
      </c>
    </row>
    <row r="20" spans="1:2" x14ac:dyDescent="0.2">
      <c r="A20" s="307" t="s">
        <v>441</v>
      </c>
      <c r="B20" s="307" t="s">
        <v>447</v>
      </c>
    </row>
    <row r="21" spans="1:2" x14ac:dyDescent="0.2">
      <c r="A21" s="307"/>
      <c r="B21" s="307"/>
    </row>
    <row r="22" spans="1:2" ht="15.75" x14ac:dyDescent="0.25">
      <c r="A22" s="281" t="str">
        <f>+CONCATENATE(LEFT(A4,4),". évi eredeti előirányzat KIADÁSOK")</f>
        <v>2017. évi eredeti előirányzat KIADÁSOK</v>
      </c>
      <c r="B22" s="308"/>
    </row>
    <row r="23" spans="1:2" x14ac:dyDescent="0.2">
      <c r="A23" s="307"/>
      <c r="B23" s="307"/>
    </row>
    <row r="24" spans="1:2" x14ac:dyDescent="0.2">
      <c r="A24" s="307" t="s">
        <v>448</v>
      </c>
      <c r="B24" s="307" t="s">
        <v>454</v>
      </c>
    </row>
    <row r="25" spans="1:2" x14ac:dyDescent="0.2">
      <c r="A25" s="307" t="s">
        <v>427</v>
      </c>
      <c r="B25" s="307" t="s">
        <v>455</v>
      </c>
    </row>
    <row r="26" spans="1:2" x14ac:dyDescent="0.2">
      <c r="A26" s="307" t="s">
        <v>449</v>
      </c>
      <c r="B26" s="307" t="s">
        <v>456</v>
      </c>
    </row>
    <row r="27" spans="1:2" x14ac:dyDescent="0.2">
      <c r="A27" s="307"/>
      <c r="B27" s="307"/>
    </row>
    <row r="28" spans="1:2" ht="15.75" x14ac:dyDescent="0.25">
      <c r="A28" s="281" t="str">
        <f>+CONCATENATE(LEFT(A4,4),". évi módosított előirányzat KIADÁSOK")</f>
        <v>2017. évi módosított előirányzat KIADÁSOK</v>
      </c>
      <c r="B28" s="308"/>
    </row>
    <row r="29" spans="1:2" x14ac:dyDescent="0.2">
      <c r="A29" s="307"/>
      <c r="B29" s="307"/>
    </row>
    <row r="30" spans="1:2" x14ac:dyDescent="0.2">
      <c r="A30" s="307" t="s">
        <v>450</v>
      </c>
      <c r="B30" s="307" t="s">
        <v>461</v>
      </c>
    </row>
    <row r="31" spans="1:2" x14ac:dyDescent="0.2">
      <c r="A31" s="307" t="s">
        <v>428</v>
      </c>
      <c r="B31" s="307" t="s">
        <v>458</v>
      </c>
    </row>
    <row r="32" spans="1:2" x14ac:dyDescent="0.2">
      <c r="A32" s="307" t="s">
        <v>451</v>
      </c>
      <c r="B32" s="307" t="s">
        <v>457</v>
      </c>
    </row>
    <row r="33" spans="1:2" x14ac:dyDescent="0.2">
      <c r="A33" s="307"/>
      <c r="B33" s="307"/>
    </row>
    <row r="34" spans="1:2" ht="15.75" x14ac:dyDescent="0.25">
      <c r="A34" s="311" t="str">
        <f>+CONCATENATE(LEFT(A4,4),". évi teljesítés KIADÁSOK")</f>
        <v>2017. évi teljesítés KIADÁSOK</v>
      </c>
      <c r="B34" s="308"/>
    </row>
    <row r="35" spans="1:2" x14ac:dyDescent="0.2">
      <c r="A35" s="307"/>
      <c r="B35" s="307"/>
    </row>
    <row r="36" spans="1:2" x14ac:dyDescent="0.2">
      <c r="A36" s="307" t="s">
        <v>452</v>
      </c>
      <c r="B36" s="307" t="s">
        <v>462</v>
      </c>
    </row>
    <row r="37" spans="1:2" x14ac:dyDescent="0.2">
      <c r="A37" s="307" t="s">
        <v>429</v>
      </c>
      <c r="B37" s="307" t="s">
        <v>460</v>
      </c>
    </row>
    <row r="38" spans="1:2" x14ac:dyDescent="0.2">
      <c r="A38" s="307" t="s">
        <v>453</v>
      </c>
      <c r="B38" s="307" t="s">
        <v>459</v>
      </c>
    </row>
  </sheetData>
  <phoneticPr fontId="26" type="noConversion"/>
  <pageMargins left="1.0629921259842521" right="1.0236220472440944" top="0.78740157480314965" bottom="0.78740157480314965" header="0.70866141732283472" footer="0.70866141732283472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4"/>
  <sheetViews>
    <sheetView zoomScaleNormal="100" zoomScaleSheetLayoutView="130" workbookViewId="0">
      <selection activeCell="H25" sqref="H25"/>
    </sheetView>
  </sheetViews>
  <sheetFormatPr defaultColWidth="9.33203125" defaultRowHeight="12.75" x14ac:dyDescent="0.2"/>
  <cols>
    <col min="1" max="1" width="48.1640625" style="4" customWidth="1"/>
    <col min="2" max="7" width="15.83203125" style="3" customWidth="1"/>
    <col min="8" max="8" width="4.1640625" style="3" customWidth="1"/>
    <col min="9" max="9" width="13.83203125" style="3" customWidth="1"/>
    <col min="10" max="16384" width="9.33203125" style="3"/>
  </cols>
  <sheetData>
    <row r="1" spans="1:8" ht="24.75" customHeight="1" x14ac:dyDescent="0.2">
      <c r="A1" s="714" t="s">
        <v>1</v>
      </c>
      <c r="B1" s="714"/>
      <c r="C1" s="714"/>
      <c r="D1" s="714"/>
      <c r="E1" s="714"/>
      <c r="F1" s="714"/>
      <c r="G1" s="714"/>
      <c r="H1" s="716" t="str">
        <f>+CONCATENATE("4. melléklet a 9/",LEFT(ÖSSZEFÜGGÉSEK!A4,4)+1,". (V. 29.) önkormányzati rendelethez")</f>
        <v>4. melléklet a 9/2018. (V. 29.) önkormányzati rendelethez</v>
      </c>
    </row>
    <row r="2" spans="1:8" ht="23.25" customHeight="1" thickBot="1" x14ac:dyDescent="0.3">
      <c r="A2" s="20"/>
      <c r="B2" s="9"/>
      <c r="C2" s="9"/>
      <c r="D2" s="9"/>
      <c r="E2" s="9"/>
      <c r="F2" s="713" t="s">
        <v>50</v>
      </c>
      <c r="G2" s="713"/>
      <c r="H2" s="716"/>
    </row>
    <row r="3" spans="1:8" s="5" customFormat="1" ht="48.75" customHeight="1" thickBot="1" x14ac:dyDescent="0.25">
      <c r="A3" s="21" t="s">
        <v>57</v>
      </c>
      <c r="B3" s="22" t="s">
        <v>55</v>
      </c>
      <c r="C3" s="22" t="s">
        <v>56</v>
      </c>
      <c r="D3" s="22" t="str">
        <f>+'3.sz.mell.'!D3</f>
        <v>Felhasználás 2016. XII.31-ig</v>
      </c>
      <c r="E3" s="22" t="str">
        <f>+'3.sz.mell.'!E3</f>
        <v>2017. évi módosított előirányzat</v>
      </c>
      <c r="F3" s="86" t="str">
        <f>+'3.sz.mell.'!F3</f>
        <v>2017. évi teljesítés</v>
      </c>
      <c r="G3" s="85" t="str">
        <f>+'3.sz.mell.'!G3</f>
        <v>Összes teljesítés 2017. dec. 31-ig</v>
      </c>
      <c r="H3" s="716"/>
    </row>
    <row r="4" spans="1:8" s="9" customFormat="1" ht="15" customHeight="1" thickBot="1" x14ac:dyDescent="0.25">
      <c r="A4" s="274" t="s">
        <v>336</v>
      </c>
      <c r="B4" s="275" t="s">
        <v>337</v>
      </c>
      <c r="C4" s="275" t="s">
        <v>338</v>
      </c>
      <c r="D4" s="275" t="s">
        <v>339</v>
      </c>
      <c r="E4" s="275" t="s">
        <v>340</v>
      </c>
      <c r="F4" s="36" t="s">
        <v>417</v>
      </c>
      <c r="G4" s="276" t="s">
        <v>463</v>
      </c>
      <c r="H4" s="716"/>
    </row>
    <row r="5" spans="1:8" ht="15.95" customHeight="1" x14ac:dyDescent="0.2">
      <c r="A5" s="16" t="s">
        <v>734</v>
      </c>
      <c r="B5" s="1">
        <v>1000</v>
      </c>
      <c r="C5" s="142">
        <v>2017</v>
      </c>
      <c r="D5" s="1"/>
      <c r="E5" s="692">
        <v>1000</v>
      </c>
      <c r="F5" s="37"/>
      <c r="G5" s="38">
        <f>+D5+F5</f>
        <v>0</v>
      </c>
      <c r="H5" s="716"/>
    </row>
    <row r="6" spans="1:8" ht="15.95" customHeight="1" x14ac:dyDescent="0.2">
      <c r="A6" s="16" t="s">
        <v>735</v>
      </c>
      <c r="B6" s="1"/>
      <c r="C6" s="142">
        <v>2017</v>
      </c>
      <c r="D6" s="1"/>
      <c r="E6" s="692">
        <v>21038</v>
      </c>
      <c r="F6" s="37">
        <v>10509</v>
      </c>
      <c r="G6" s="38">
        <f t="shared" ref="G6:G23" si="0">+D6+F6</f>
        <v>10509</v>
      </c>
      <c r="H6" s="716"/>
    </row>
    <row r="7" spans="1:8" ht="15.95" customHeight="1" x14ac:dyDescent="0.2">
      <c r="A7" s="16" t="s">
        <v>736</v>
      </c>
      <c r="B7" s="1"/>
      <c r="C7" s="142">
        <v>2017</v>
      </c>
      <c r="D7" s="1"/>
      <c r="E7" s="692">
        <v>10332</v>
      </c>
      <c r="F7" s="37">
        <v>5115</v>
      </c>
      <c r="G7" s="38">
        <f t="shared" si="0"/>
        <v>5115</v>
      </c>
      <c r="H7" s="716"/>
    </row>
    <row r="8" spans="1:8" ht="15.95" customHeight="1" x14ac:dyDescent="0.2">
      <c r="A8" s="16" t="s">
        <v>737</v>
      </c>
      <c r="B8" s="1"/>
      <c r="C8" s="142">
        <v>2017</v>
      </c>
      <c r="D8" s="1"/>
      <c r="E8" s="1">
        <v>13335</v>
      </c>
      <c r="F8" s="37"/>
      <c r="G8" s="38">
        <f t="shared" si="0"/>
        <v>0</v>
      </c>
      <c r="H8" s="716"/>
    </row>
    <row r="9" spans="1:8" ht="15.95" customHeight="1" x14ac:dyDescent="0.2">
      <c r="A9" s="16"/>
      <c r="B9" s="1"/>
      <c r="C9" s="142"/>
      <c r="D9" s="1"/>
      <c r="E9" s="1"/>
      <c r="F9" s="37"/>
      <c r="G9" s="38">
        <f t="shared" si="0"/>
        <v>0</v>
      </c>
      <c r="H9" s="716"/>
    </row>
    <row r="10" spans="1:8" ht="15.95" customHeight="1" x14ac:dyDescent="0.2">
      <c r="A10" s="16"/>
      <c r="B10" s="1"/>
      <c r="C10" s="142"/>
      <c r="D10" s="1"/>
      <c r="E10" s="1"/>
      <c r="F10" s="37"/>
      <c r="G10" s="38">
        <f t="shared" si="0"/>
        <v>0</v>
      </c>
      <c r="H10" s="716"/>
    </row>
    <row r="11" spans="1:8" ht="15.95" customHeight="1" x14ac:dyDescent="0.2">
      <c r="A11" s="16"/>
      <c r="B11" s="1"/>
      <c r="C11" s="142"/>
      <c r="D11" s="1"/>
      <c r="E11" s="1"/>
      <c r="F11" s="37"/>
      <c r="G11" s="38">
        <f t="shared" si="0"/>
        <v>0</v>
      </c>
      <c r="H11" s="716"/>
    </row>
    <row r="12" spans="1:8" ht="15.95" customHeight="1" x14ac:dyDescent="0.2">
      <c r="A12" s="16"/>
      <c r="B12" s="1"/>
      <c r="C12" s="142"/>
      <c r="D12" s="1"/>
      <c r="E12" s="1"/>
      <c r="F12" s="37"/>
      <c r="G12" s="38">
        <f t="shared" si="0"/>
        <v>0</v>
      </c>
      <c r="H12" s="716"/>
    </row>
    <row r="13" spans="1:8" ht="15.95" customHeight="1" x14ac:dyDescent="0.2">
      <c r="A13" s="16"/>
      <c r="B13" s="1"/>
      <c r="C13" s="142"/>
      <c r="D13" s="1"/>
      <c r="E13" s="1"/>
      <c r="F13" s="37"/>
      <c r="G13" s="38">
        <f t="shared" si="0"/>
        <v>0</v>
      </c>
      <c r="H13" s="716"/>
    </row>
    <row r="14" spans="1:8" ht="15.95" customHeight="1" x14ac:dyDescent="0.2">
      <c r="A14" s="16"/>
      <c r="B14" s="1"/>
      <c r="C14" s="142"/>
      <c r="D14" s="1"/>
      <c r="E14" s="1"/>
      <c r="F14" s="37"/>
      <c r="G14" s="38">
        <f t="shared" si="0"/>
        <v>0</v>
      </c>
      <c r="H14" s="716"/>
    </row>
    <row r="15" spans="1:8" ht="15.95" customHeight="1" x14ac:dyDescent="0.2">
      <c r="A15" s="16"/>
      <c r="B15" s="1"/>
      <c r="C15" s="142"/>
      <c r="D15" s="1"/>
      <c r="E15" s="1"/>
      <c r="F15" s="37"/>
      <c r="G15" s="38">
        <f t="shared" si="0"/>
        <v>0</v>
      </c>
      <c r="H15" s="716"/>
    </row>
    <row r="16" spans="1:8" ht="15.95" customHeight="1" x14ac:dyDescent="0.2">
      <c r="A16" s="16"/>
      <c r="B16" s="1"/>
      <c r="C16" s="142"/>
      <c r="D16" s="1"/>
      <c r="E16" s="1"/>
      <c r="F16" s="37"/>
      <c r="G16" s="38">
        <f t="shared" si="0"/>
        <v>0</v>
      </c>
      <c r="H16" s="716"/>
    </row>
    <row r="17" spans="1:8" ht="15.95" customHeight="1" x14ac:dyDescent="0.2">
      <c r="A17" s="16"/>
      <c r="B17" s="1"/>
      <c r="C17" s="142"/>
      <c r="D17" s="1"/>
      <c r="E17" s="1"/>
      <c r="F17" s="37"/>
      <c r="G17" s="38">
        <f t="shared" si="0"/>
        <v>0</v>
      </c>
      <c r="H17" s="716"/>
    </row>
    <row r="18" spans="1:8" ht="15.95" customHeight="1" x14ac:dyDescent="0.2">
      <c r="A18" s="16"/>
      <c r="B18" s="1"/>
      <c r="C18" s="142"/>
      <c r="D18" s="1"/>
      <c r="E18" s="1"/>
      <c r="F18" s="37"/>
      <c r="G18" s="38">
        <f t="shared" si="0"/>
        <v>0</v>
      </c>
      <c r="H18" s="716"/>
    </row>
    <row r="19" spans="1:8" ht="15.95" customHeight="1" x14ac:dyDescent="0.2">
      <c r="A19" s="16"/>
      <c r="B19" s="1"/>
      <c r="C19" s="142"/>
      <c r="D19" s="1"/>
      <c r="E19" s="1"/>
      <c r="F19" s="37"/>
      <c r="G19" s="38">
        <f t="shared" si="0"/>
        <v>0</v>
      </c>
      <c r="H19" s="716"/>
    </row>
    <row r="20" spans="1:8" ht="15.95" customHeight="1" x14ac:dyDescent="0.2">
      <c r="A20" s="16"/>
      <c r="B20" s="1"/>
      <c r="C20" s="142"/>
      <c r="D20" s="1"/>
      <c r="E20" s="1"/>
      <c r="F20" s="37"/>
      <c r="G20" s="38">
        <f t="shared" si="0"/>
        <v>0</v>
      </c>
      <c r="H20" s="716"/>
    </row>
    <row r="21" spans="1:8" ht="15.95" customHeight="1" x14ac:dyDescent="0.2">
      <c r="A21" s="16"/>
      <c r="B21" s="1"/>
      <c r="C21" s="142"/>
      <c r="D21" s="1"/>
      <c r="E21" s="1"/>
      <c r="F21" s="37"/>
      <c r="G21" s="38">
        <f t="shared" si="0"/>
        <v>0</v>
      </c>
      <c r="H21" s="716"/>
    </row>
    <row r="22" spans="1:8" ht="15.95" customHeight="1" x14ac:dyDescent="0.2">
      <c r="A22" s="16"/>
      <c r="B22" s="1"/>
      <c r="C22" s="142"/>
      <c r="D22" s="1"/>
      <c r="E22" s="1"/>
      <c r="F22" s="37"/>
      <c r="G22" s="38">
        <f t="shared" si="0"/>
        <v>0</v>
      </c>
      <c r="H22" s="716"/>
    </row>
    <row r="23" spans="1:8" ht="15.95" customHeight="1" thickBot="1" x14ac:dyDescent="0.25">
      <c r="A23" s="17"/>
      <c r="B23" s="2"/>
      <c r="C23" s="143"/>
      <c r="D23" s="2"/>
      <c r="E23" s="2"/>
      <c r="F23" s="39"/>
      <c r="G23" s="38">
        <f t="shared" si="0"/>
        <v>0</v>
      </c>
      <c r="H23" s="716"/>
    </row>
    <row r="24" spans="1:8" s="15" customFormat="1" ht="18" customHeight="1" thickBot="1" x14ac:dyDescent="0.25">
      <c r="A24" s="23" t="s">
        <v>53</v>
      </c>
      <c r="B24" s="13">
        <f>SUM(B5:B23)</f>
        <v>1000</v>
      </c>
      <c r="C24" s="19"/>
      <c r="D24" s="13">
        <f>SUM(D5:D23)</f>
        <v>0</v>
      </c>
      <c r="E24" s="13">
        <f>SUM(E5:E23)</f>
        <v>45705</v>
      </c>
      <c r="F24" s="13">
        <f>SUM(F5:F23)</f>
        <v>15624</v>
      </c>
      <c r="G24" s="14">
        <f>SUM(G5:G23)</f>
        <v>15624</v>
      </c>
      <c r="H24" s="716"/>
    </row>
  </sheetData>
  <mergeCells count="3">
    <mergeCell ref="F2:G2"/>
    <mergeCell ref="A1:G1"/>
    <mergeCell ref="H1:H24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97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49"/>
  <sheetViews>
    <sheetView view="pageLayout" topLeftCell="A103" zoomScaleNormal="130" zoomScaleSheetLayoutView="100" workbookViewId="0">
      <selection activeCell="N27" sqref="N27"/>
    </sheetView>
  </sheetViews>
  <sheetFormatPr defaultColWidth="9.33203125" defaultRowHeight="12.75" x14ac:dyDescent="0.2"/>
  <cols>
    <col min="1" max="1" width="28.5" style="7" customWidth="1"/>
    <col min="2" max="13" width="10" style="7" customWidth="1"/>
    <col min="14" max="14" width="4" style="7" customWidth="1"/>
    <col min="15" max="16384" width="9.33203125" style="7"/>
  </cols>
  <sheetData>
    <row r="1" spans="1:14" ht="35.25" customHeight="1" x14ac:dyDescent="0.2">
      <c r="A1" s="730" t="s">
        <v>754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23" t="str">
        <f>+CONCATENATE("5. melléklet a 9/",LEFT(ÖSSZEFÜGGÉSEK!A4,4)+1,". (V. 29.) önkormányzati rendelethez")</f>
        <v>5. melléklet a 9/2018. (V. 29.) önkormányzati rendelethez</v>
      </c>
    </row>
    <row r="2" spans="1:14" ht="15.75" thickBo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731" t="s">
        <v>50</v>
      </c>
      <c r="M2" s="731"/>
      <c r="N2" s="723"/>
    </row>
    <row r="3" spans="1:14" ht="13.5" customHeight="1" thickBot="1" x14ac:dyDescent="0.25">
      <c r="A3" s="719" t="s">
        <v>91</v>
      </c>
      <c r="B3" s="729" t="s">
        <v>175</v>
      </c>
      <c r="C3" s="729"/>
      <c r="D3" s="729"/>
      <c r="E3" s="729"/>
      <c r="F3" s="729"/>
      <c r="G3" s="729"/>
      <c r="H3" s="729"/>
      <c r="I3" s="729"/>
      <c r="J3" s="725" t="s">
        <v>177</v>
      </c>
      <c r="K3" s="725"/>
      <c r="L3" s="725"/>
      <c r="M3" s="725"/>
      <c r="N3" s="723"/>
    </row>
    <row r="4" spans="1:14" ht="15" customHeight="1" thickBot="1" x14ac:dyDescent="0.25">
      <c r="A4" s="720"/>
      <c r="B4" s="722" t="s">
        <v>178</v>
      </c>
      <c r="C4" s="724" t="s">
        <v>179</v>
      </c>
      <c r="D4" s="727" t="s">
        <v>173</v>
      </c>
      <c r="E4" s="727"/>
      <c r="F4" s="727"/>
      <c r="G4" s="727"/>
      <c r="H4" s="727"/>
      <c r="I4" s="727"/>
      <c r="J4" s="726"/>
      <c r="K4" s="726"/>
      <c r="L4" s="726"/>
      <c r="M4" s="726"/>
      <c r="N4" s="723"/>
    </row>
    <row r="5" spans="1:14" ht="21.75" thickBot="1" x14ac:dyDescent="0.25">
      <c r="A5" s="720"/>
      <c r="B5" s="722"/>
      <c r="C5" s="724"/>
      <c r="D5" s="695" t="s">
        <v>178</v>
      </c>
      <c r="E5" s="695" t="s">
        <v>179</v>
      </c>
      <c r="F5" s="695" t="s">
        <v>178</v>
      </c>
      <c r="G5" s="695" t="s">
        <v>179</v>
      </c>
      <c r="H5" s="695" t="s">
        <v>178</v>
      </c>
      <c r="I5" s="695" t="s">
        <v>179</v>
      </c>
      <c r="J5" s="726"/>
      <c r="K5" s="726"/>
      <c r="L5" s="726"/>
      <c r="M5" s="726"/>
      <c r="N5" s="723"/>
    </row>
    <row r="6" spans="1:14" ht="32.25" thickBot="1" x14ac:dyDescent="0.25">
      <c r="A6" s="721"/>
      <c r="B6" s="724" t="s">
        <v>174</v>
      </c>
      <c r="C6" s="724"/>
      <c r="D6" s="724" t="str">
        <f>+CONCATENATE(LEFT(ÖSSZEFÜGGÉSEK!A4,4),". előtt")</f>
        <v>2017. előtt</v>
      </c>
      <c r="E6" s="724"/>
      <c r="F6" s="724" t="str">
        <f>+CONCATENATE(LEFT(ÖSSZEFÜGGÉSEK!A4,4),". évi")</f>
        <v>2017. évi</v>
      </c>
      <c r="G6" s="724"/>
      <c r="H6" s="722" t="str">
        <f>+CONCATENATE(LEFT(ÖSSZEFÜGGÉSEK!A4,4),". után")</f>
        <v>2017. után</v>
      </c>
      <c r="I6" s="722"/>
      <c r="J6" s="696" t="str">
        <f>+D6</f>
        <v>2017. előtt</v>
      </c>
      <c r="K6" s="695" t="str">
        <f>+F6</f>
        <v>2017. évi</v>
      </c>
      <c r="L6" s="696" t="s">
        <v>38</v>
      </c>
      <c r="M6" s="695" t="str">
        <f>+CONCATENATE("Teljesítés %-a ",LEFT(ÖSSZEFÜGGÉSEK!A4,4),". XII. 31-ig")</f>
        <v>Teljesítés %-a 2017. XII. 31-ig</v>
      </c>
      <c r="N6" s="723"/>
    </row>
    <row r="7" spans="1:14" ht="13.5" thickBot="1" x14ac:dyDescent="0.25">
      <c r="A7" s="40" t="s">
        <v>336</v>
      </c>
      <c r="B7" s="696" t="s">
        <v>337</v>
      </c>
      <c r="C7" s="696" t="s">
        <v>338</v>
      </c>
      <c r="D7" s="41" t="s">
        <v>339</v>
      </c>
      <c r="E7" s="695" t="s">
        <v>340</v>
      </c>
      <c r="F7" s="695" t="s">
        <v>417</v>
      </c>
      <c r="G7" s="695" t="s">
        <v>418</v>
      </c>
      <c r="H7" s="696" t="s">
        <v>419</v>
      </c>
      <c r="I7" s="41" t="s">
        <v>420</v>
      </c>
      <c r="J7" s="41" t="s">
        <v>464</v>
      </c>
      <c r="K7" s="41" t="s">
        <v>465</v>
      </c>
      <c r="L7" s="41" t="s">
        <v>466</v>
      </c>
      <c r="M7" s="42" t="s">
        <v>467</v>
      </c>
      <c r="N7" s="723"/>
    </row>
    <row r="8" spans="1:14" x14ac:dyDescent="0.2">
      <c r="A8" s="43" t="s">
        <v>92</v>
      </c>
      <c r="B8" s="44">
        <v>76</v>
      </c>
      <c r="C8" s="44">
        <v>76</v>
      </c>
      <c r="D8" s="64"/>
      <c r="E8" s="74"/>
      <c r="F8" s="64"/>
      <c r="G8" s="64"/>
      <c r="H8" s="64"/>
      <c r="I8" s="64">
        <f>+C8</f>
        <v>76</v>
      </c>
      <c r="J8" s="64"/>
      <c r="K8" s="64"/>
      <c r="L8" s="45">
        <f t="shared" ref="L8:L14" si="0">+J8+K8</f>
        <v>0</v>
      </c>
      <c r="M8" s="75">
        <f>IF((C8&lt;&gt;0),ROUND((L8/C8)*100,1),"")</f>
        <v>0</v>
      </c>
      <c r="N8" s="723"/>
    </row>
    <row r="9" spans="1:14" x14ac:dyDescent="0.2">
      <c r="A9" s="46" t="s">
        <v>103</v>
      </c>
      <c r="B9" s="47"/>
      <c r="C9" s="47"/>
      <c r="D9" s="48"/>
      <c r="E9" s="48"/>
      <c r="F9" s="48"/>
      <c r="G9" s="48"/>
      <c r="H9" s="48"/>
      <c r="I9" s="48"/>
      <c r="J9" s="48"/>
      <c r="K9" s="48"/>
      <c r="L9" s="49">
        <f t="shared" si="0"/>
        <v>0</v>
      </c>
      <c r="M9" s="76" t="str">
        <f t="shared" ref="M9:M14" si="1">IF((C9&lt;&gt;0),ROUND((L9/C9)*100,1),"")</f>
        <v/>
      </c>
      <c r="N9" s="723"/>
    </row>
    <row r="10" spans="1:14" x14ac:dyDescent="0.2">
      <c r="A10" s="50" t="s">
        <v>93</v>
      </c>
      <c r="B10" s="51">
        <v>90138</v>
      </c>
      <c r="C10" s="51">
        <v>90138</v>
      </c>
      <c r="D10" s="67"/>
      <c r="E10" s="67"/>
      <c r="F10" s="67"/>
      <c r="G10" s="67">
        <v>85691</v>
      </c>
      <c r="H10" s="67"/>
      <c r="I10" s="67">
        <f>+C10-E10-G10</f>
        <v>4447</v>
      </c>
      <c r="J10" s="67"/>
      <c r="K10" s="67">
        <f>+G10</f>
        <v>85691</v>
      </c>
      <c r="L10" s="49">
        <f t="shared" si="0"/>
        <v>85691</v>
      </c>
      <c r="M10" s="76">
        <f>+L10/C10</f>
        <v>0.95066453659943639</v>
      </c>
      <c r="N10" s="723"/>
    </row>
    <row r="11" spans="1:14" x14ac:dyDescent="0.2">
      <c r="A11" s="50" t="s">
        <v>104</v>
      </c>
      <c r="B11" s="51">
        <v>11141</v>
      </c>
      <c r="C11" s="51">
        <v>11141</v>
      </c>
      <c r="D11" s="67"/>
      <c r="E11" s="67"/>
      <c r="F11" s="67"/>
      <c r="G11" s="67">
        <v>10591</v>
      </c>
      <c r="H11" s="67"/>
      <c r="I11" s="67">
        <f>+C11-E11-G11</f>
        <v>550</v>
      </c>
      <c r="J11" s="67"/>
      <c r="K11" s="67">
        <f>+G11</f>
        <v>10591</v>
      </c>
      <c r="L11" s="49">
        <f t="shared" si="0"/>
        <v>10591</v>
      </c>
      <c r="M11" s="76">
        <f t="shared" si="1"/>
        <v>95.1</v>
      </c>
      <c r="N11" s="723"/>
    </row>
    <row r="12" spans="1:14" x14ac:dyDescent="0.2">
      <c r="A12" s="50" t="s">
        <v>94</v>
      </c>
      <c r="B12" s="51"/>
      <c r="C12" s="67"/>
      <c r="D12" s="67"/>
      <c r="E12" s="67"/>
      <c r="F12" s="67"/>
      <c r="G12" s="67"/>
      <c r="H12" s="67"/>
      <c r="I12" s="67"/>
      <c r="J12" s="67"/>
      <c r="K12" s="67"/>
      <c r="L12" s="49">
        <f t="shared" si="0"/>
        <v>0</v>
      </c>
      <c r="M12" s="76" t="str">
        <f t="shared" si="1"/>
        <v/>
      </c>
      <c r="N12" s="723"/>
    </row>
    <row r="13" spans="1:14" x14ac:dyDescent="0.2">
      <c r="A13" s="50" t="s">
        <v>95</v>
      </c>
      <c r="B13" s="51"/>
      <c r="C13" s="67"/>
      <c r="D13" s="67"/>
      <c r="E13" s="67"/>
      <c r="F13" s="67"/>
      <c r="G13" s="67"/>
      <c r="H13" s="67"/>
      <c r="I13" s="67"/>
      <c r="J13" s="67"/>
      <c r="K13" s="67"/>
      <c r="L13" s="49">
        <f t="shared" si="0"/>
        <v>0</v>
      </c>
      <c r="M13" s="76" t="str">
        <f t="shared" si="1"/>
        <v/>
      </c>
      <c r="N13" s="723"/>
    </row>
    <row r="14" spans="1:14" ht="15" customHeight="1" thickBot="1" x14ac:dyDescent="0.25">
      <c r="A14" s="52"/>
      <c r="B14" s="53"/>
      <c r="C14" s="71"/>
      <c r="D14" s="71"/>
      <c r="E14" s="71"/>
      <c r="F14" s="71"/>
      <c r="G14" s="71"/>
      <c r="H14" s="71"/>
      <c r="I14" s="71"/>
      <c r="J14" s="71"/>
      <c r="K14" s="71"/>
      <c r="L14" s="49">
        <f t="shared" si="0"/>
        <v>0</v>
      </c>
      <c r="M14" s="77" t="str">
        <f t="shared" si="1"/>
        <v/>
      </c>
      <c r="N14" s="723"/>
    </row>
    <row r="15" spans="1:14" ht="13.5" thickBot="1" x14ac:dyDescent="0.25">
      <c r="A15" s="54" t="s">
        <v>97</v>
      </c>
      <c r="B15" s="55">
        <f>B8+SUM(B10:B14)</f>
        <v>101355</v>
      </c>
      <c r="C15" s="55">
        <f t="shared" ref="C15:L15" si="2">C8+SUM(C10:C14)</f>
        <v>101355</v>
      </c>
      <c r="D15" s="55">
        <f t="shared" si="2"/>
        <v>0</v>
      </c>
      <c r="E15" s="55">
        <f t="shared" si="2"/>
        <v>0</v>
      </c>
      <c r="F15" s="55">
        <f t="shared" si="2"/>
        <v>0</v>
      </c>
      <c r="G15" s="55">
        <f t="shared" si="2"/>
        <v>96282</v>
      </c>
      <c r="H15" s="55">
        <f t="shared" si="2"/>
        <v>0</v>
      </c>
      <c r="I15" s="55">
        <f t="shared" si="2"/>
        <v>5073</v>
      </c>
      <c r="J15" s="55">
        <f t="shared" si="2"/>
        <v>0</v>
      </c>
      <c r="K15" s="55">
        <f t="shared" si="2"/>
        <v>96282</v>
      </c>
      <c r="L15" s="55">
        <f t="shared" si="2"/>
        <v>96282</v>
      </c>
      <c r="M15" s="56">
        <f>IF((C15&lt;&gt;0),ROUND((L15/C15)*100,1),"")</f>
        <v>95</v>
      </c>
      <c r="N15" s="723"/>
    </row>
    <row r="16" spans="1:14" x14ac:dyDescent="0.2">
      <c r="A16" s="57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723"/>
    </row>
    <row r="17" spans="1:14" ht="13.5" thickBot="1" x14ac:dyDescent="0.25">
      <c r="A17" s="60" t="s">
        <v>96</v>
      </c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723"/>
    </row>
    <row r="18" spans="1:14" ht="13.5" thickBot="1" x14ac:dyDescent="0.25">
      <c r="A18" s="63" t="s">
        <v>99</v>
      </c>
      <c r="B18" s="64">
        <v>2500</v>
      </c>
      <c r="C18" s="64">
        <v>2500</v>
      </c>
      <c r="D18" s="64"/>
      <c r="E18" s="74"/>
      <c r="F18" s="64"/>
      <c r="G18" s="64">
        <f>1475+423</f>
        <v>1898</v>
      </c>
      <c r="H18" s="64"/>
      <c r="I18" s="67">
        <f>+C18-E18-G18</f>
        <v>602</v>
      </c>
      <c r="J18" s="64"/>
      <c r="K18" s="64"/>
      <c r="L18" s="65">
        <f t="shared" ref="L18:L23" si="3">+J18+K18</f>
        <v>0</v>
      </c>
      <c r="M18" s="75">
        <f t="shared" ref="M18:M24" si="4">IF((C18&lt;&gt;0),ROUND((L18/C18)*100,1),"")</f>
        <v>0</v>
      </c>
      <c r="N18" s="723"/>
    </row>
    <row r="19" spans="1:14" ht="13.5" thickBot="1" x14ac:dyDescent="0.25">
      <c r="A19" s="66" t="s">
        <v>100</v>
      </c>
      <c r="B19" s="67">
        <f>5000+25402+49280+5105+3077+1952</f>
        <v>89816</v>
      </c>
      <c r="C19" s="67">
        <f>5000+25402+49280+5105+3077+1952</f>
        <v>89816</v>
      </c>
      <c r="D19" s="67"/>
      <c r="E19" s="67"/>
      <c r="F19" s="67"/>
      <c r="G19" s="67">
        <f>51245+13836</f>
        <v>65081</v>
      </c>
      <c r="H19" s="51"/>
      <c r="I19" s="67">
        <f t="shared" ref="I19:I20" si="5">+C19-E19-G19</f>
        <v>24735</v>
      </c>
      <c r="J19" s="67"/>
      <c r="K19" s="51">
        <f>1655+447</f>
        <v>2102</v>
      </c>
      <c r="L19" s="49">
        <f t="shared" si="3"/>
        <v>2102</v>
      </c>
      <c r="M19" s="75">
        <f>+L19/C19</f>
        <v>2.3403402511801907E-2</v>
      </c>
      <c r="N19" s="723"/>
    </row>
    <row r="20" spans="1:14" x14ac:dyDescent="0.2">
      <c r="A20" s="66" t="s">
        <v>101</v>
      </c>
      <c r="B20" s="67">
        <f>381+2668+1000+180+3810+1000</f>
        <v>9039</v>
      </c>
      <c r="C20" s="67">
        <f>381+2668+1000+180+3810+1000</f>
        <v>9039</v>
      </c>
      <c r="D20" s="67"/>
      <c r="E20" s="67"/>
      <c r="F20" s="67"/>
      <c r="G20" s="67">
        <f>4028+1088</f>
        <v>5116</v>
      </c>
      <c r="H20" s="67"/>
      <c r="I20" s="67">
        <f t="shared" si="5"/>
        <v>3923</v>
      </c>
      <c r="J20" s="67"/>
      <c r="K20" s="67">
        <f>1600+432+241</f>
        <v>2273</v>
      </c>
      <c r="L20" s="49">
        <f t="shared" si="3"/>
        <v>2273</v>
      </c>
      <c r="M20" s="75">
        <f>+L20/C20</f>
        <v>0.2514658701183759</v>
      </c>
      <c r="N20" s="723"/>
    </row>
    <row r="21" spans="1:14" x14ac:dyDescent="0.2">
      <c r="A21" s="66" t="s">
        <v>102</v>
      </c>
      <c r="B21" s="51"/>
      <c r="C21" s="67"/>
      <c r="D21" s="67"/>
      <c r="E21" s="67"/>
      <c r="F21" s="67"/>
      <c r="G21" s="67"/>
      <c r="H21" s="67"/>
      <c r="I21" s="67"/>
      <c r="J21" s="67"/>
      <c r="K21" s="67"/>
      <c r="L21" s="68">
        <f t="shared" si="3"/>
        <v>0</v>
      </c>
      <c r="M21" s="76" t="str">
        <f t="shared" si="4"/>
        <v/>
      </c>
      <c r="N21" s="723"/>
    </row>
    <row r="22" spans="1:14" x14ac:dyDescent="0.2">
      <c r="A22" s="69"/>
      <c r="B22" s="51"/>
      <c r="C22" s="67"/>
      <c r="D22" s="67"/>
      <c r="E22" s="67"/>
      <c r="F22" s="67"/>
      <c r="G22" s="67"/>
      <c r="H22" s="67"/>
      <c r="I22" s="67"/>
      <c r="J22" s="67"/>
      <c r="K22" s="67"/>
      <c r="L22" s="68">
        <f t="shared" si="3"/>
        <v>0</v>
      </c>
      <c r="M22" s="76" t="str">
        <f t="shared" si="4"/>
        <v/>
      </c>
      <c r="N22" s="723"/>
    </row>
    <row r="23" spans="1:14" ht="13.5" thickBot="1" x14ac:dyDescent="0.25">
      <c r="A23" s="70"/>
      <c r="B23" s="53"/>
      <c r="C23" s="71"/>
      <c r="D23" s="71"/>
      <c r="E23" s="71"/>
      <c r="F23" s="71"/>
      <c r="G23" s="71"/>
      <c r="H23" s="71"/>
      <c r="I23" s="71"/>
      <c r="J23" s="71"/>
      <c r="K23" s="71"/>
      <c r="L23" s="68">
        <f t="shared" si="3"/>
        <v>0</v>
      </c>
      <c r="M23" s="77" t="str">
        <f t="shared" si="4"/>
        <v/>
      </c>
      <c r="N23" s="723"/>
    </row>
    <row r="24" spans="1:14" ht="13.5" thickBot="1" x14ac:dyDescent="0.25">
      <c r="A24" s="72" t="s">
        <v>81</v>
      </c>
      <c r="B24" s="55">
        <f t="shared" ref="B24:L24" si="6">SUM(B18:B23)</f>
        <v>101355</v>
      </c>
      <c r="C24" s="55">
        <f t="shared" si="6"/>
        <v>101355</v>
      </c>
      <c r="D24" s="55">
        <f t="shared" si="6"/>
        <v>0</v>
      </c>
      <c r="E24" s="55">
        <f t="shared" si="6"/>
        <v>0</v>
      </c>
      <c r="F24" s="55">
        <f t="shared" si="6"/>
        <v>0</v>
      </c>
      <c r="G24" s="55">
        <f t="shared" si="6"/>
        <v>72095</v>
      </c>
      <c r="H24" s="55">
        <f t="shared" si="6"/>
        <v>0</v>
      </c>
      <c r="I24" s="55">
        <f t="shared" si="6"/>
        <v>29260</v>
      </c>
      <c r="J24" s="55">
        <f t="shared" si="6"/>
        <v>0</v>
      </c>
      <c r="K24" s="55">
        <f t="shared" si="6"/>
        <v>4375</v>
      </c>
      <c r="L24" s="55">
        <f t="shared" si="6"/>
        <v>4375</v>
      </c>
      <c r="M24" s="56">
        <f t="shared" si="4"/>
        <v>4.3</v>
      </c>
      <c r="N24" s="723"/>
    </row>
    <row r="25" spans="1:14" x14ac:dyDescent="0.2">
      <c r="A25" s="728"/>
      <c r="B25" s="728"/>
      <c r="C25" s="728"/>
      <c r="D25" s="728"/>
      <c r="E25" s="728"/>
      <c r="F25" s="728"/>
      <c r="G25" s="728"/>
      <c r="H25" s="728"/>
      <c r="I25" s="728"/>
      <c r="J25" s="728"/>
      <c r="K25" s="728"/>
      <c r="L25" s="728"/>
      <c r="M25" s="728"/>
      <c r="N25" s="723"/>
    </row>
    <row r="26" spans="1:14" ht="5.25" customHeight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23"/>
    </row>
    <row r="27" spans="1:14" x14ac:dyDescent="0.2">
      <c r="N27" s="693"/>
    </row>
    <row r="37" spans="1:14" ht="45.75" customHeight="1" x14ac:dyDescent="0.2">
      <c r="A37" s="730" t="s">
        <v>755</v>
      </c>
      <c r="B37" s="730"/>
      <c r="C37" s="730"/>
      <c r="D37" s="730"/>
      <c r="E37" s="730"/>
      <c r="F37" s="730"/>
      <c r="G37" s="730"/>
      <c r="H37" s="730"/>
      <c r="I37" s="730"/>
      <c r="J37" s="730"/>
      <c r="K37" s="730"/>
      <c r="L37" s="730"/>
      <c r="M37" s="730"/>
      <c r="N37" s="718" t="str">
        <f>+N1</f>
        <v>5. melléklet a 9/2018. (V. 29.) önkormányzati rendelethez</v>
      </c>
    </row>
    <row r="38" spans="1:14" ht="15.75" thickBo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731" t="s">
        <v>50</v>
      </c>
      <c r="M38" s="731"/>
      <c r="N38" s="718"/>
    </row>
    <row r="39" spans="1:14" ht="13.5" thickBot="1" x14ac:dyDescent="0.25">
      <c r="A39" s="719" t="s">
        <v>91</v>
      </c>
      <c r="B39" s="729" t="s">
        <v>175</v>
      </c>
      <c r="C39" s="729"/>
      <c r="D39" s="729"/>
      <c r="E39" s="729"/>
      <c r="F39" s="729"/>
      <c r="G39" s="729"/>
      <c r="H39" s="729"/>
      <c r="I39" s="729"/>
      <c r="J39" s="725" t="s">
        <v>177</v>
      </c>
      <c r="K39" s="725"/>
      <c r="L39" s="725"/>
      <c r="M39" s="725"/>
      <c r="N39" s="718"/>
    </row>
    <row r="40" spans="1:14" ht="13.5" thickBot="1" x14ac:dyDescent="0.25">
      <c r="A40" s="720"/>
      <c r="B40" s="722" t="s">
        <v>178</v>
      </c>
      <c r="C40" s="724" t="s">
        <v>179</v>
      </c>
      <c r="D40" s="727" t="s">
        <v>173</v>
      </c>
      <c r="E40" s="727"/>
      <c r="F40" s="727"/>
      <c r="G40" s="727"/>
      <c r="H40" s="727"/>
      <c r="I40" s="727"/>
      <c r="J40" s="726"/>
      <c r="K40" s="726"/>
      <c r="L40" s="726"/>
      <c r="M40" s="726"/>
      <c r="N40" s="718"/>
    </row>
    <row r="41" spans="1:14" ht="21.75" thickBot="1" x14ac:dyDescent="0.25">
      <c r="A41" s="720"/>
      <c r="B41" s="722"/>
      <c r="C41" s="724"/>
      <c r="D41" s="695" t="s">
        <v>178</v>
      </c>
      <c r="E41" s="695" t="s">
        <v>179</v>
      </c>
      <c r="F41" s="695" t="s">
        <v>178</v>
      </c>
      <c r="G41" s="695" t="s">
        <v>179</v>
      </c>
      <c r="H41" s="695" t="s">
        <v>178</v>
      </c>
      <c r="I41" s="695" t="s">
        <v>179</v>
      </c>
      <c r="J41" s="726"/>
      <c r="K41" s="726"/>
      <c r="L41" s="726"/>
      <c r="M41" s="726"/>
      <c r="N41" s="718"/>
    </row>
    <row r="42" spans="1:14" ht="32.25" thickBot="1" x14ac:dyDescent="0.25">
      <c r="A42" s="721"/>
      <c r="B42" s="724" t="s">
        <v>174</v>
      </c>
      <c r="C42" s="724"/>
      <c r="D42" s="724" t="str">
        <f>+CONCATENATE(LEFT(ÖSSZEFÜGGÉSEK!A40,4),". előtt")</f>
        <v>. előtt</v>
      </c>
      <c r="E42" s="724"/>
      <c r="F42" s="724" t="str">
        <f>+CONCATENATE(LEFT(ÖSSZEFÜGGÉSEK!A40,4),". évi")</f>
        <v>. évi</v>
      </c>
      <c r="G42" s="724"/>
      <c r="H42" s="722" t="str">
        <f>+CONCATENATE(LEFT(ÖSSZEFÜGGÉSEK!A40,4),". után")</f>
        <v>. után</v>
      </c>
      <c r="I42" s="722"/>
      <c r="J42" s="696" t="str">
        <f>+D42</f>
        <v>. előtt</v>
      </c>
      <c r="K42" s="695" t="str">
        <f>+F42</f>
        <v>. évi</v>
      </c>
      <c r="L42" s="696" t="s">
        <v>38</v>
      </c>
      <c r="M42" s="695" t="str">
        <f>+CONCATENATE("Teljesítés %-a ",LEFT(ÖSSZEFÜGGÉSEK!A40,4),". XII. 31-ig")</f>
        <v>Teljesítés %-a . XII. 31-ig</v>
      </c>
      <c r="N42" s="718"/>
    </row>
    <row r="43" spans="1:14" ht="13.5" thickBot="1" x14ac:dyDescent="0.25">
      <c r="A43" s="40" t="s">
        <v>336</v>
      </c>
      <c r="B43" s="696" t="s">
        <v>337</v>
      </c>
      <c r="C43" s="696" t="s">
        <v>338</v>
      </c>
      <c r="D43" s="41" t="s">
        <v>339</v>
      </c>
      <c r="E43" s="695" t="s">
        <v>340</v>
      </c>
      <c r="F43" s="695" t="s">
        <v>417</v>
      </c>
      <c r="G43" s="695" t="s">
        <v>418</v>
      </c>
      <c r="H43" s="696" t="s">
        <v>419</v>
      </c>
      <c r="I43" s="41" t="s">
        <v>420</v>
      </c>
      <c r="J43" s="41" t="s">
        <v>464</v>
      </c>
      <c r="K43" s="41" t="s">
        <v>465</v>
      </c>
      <c r="L43" s="41" t="s">
        <v>466</v>
      </c>
      <c r="M43" s="42" t="s">
        <v>467</v>
      </c>
      <c r="N43" s="718"/>
    </row>
    <row r="44" spans="1:14" x14ac:dyDescent="0.2">
      <c r="A44" s="43" t="s">
        <v>92</v>
      </c>
      <c r="B44" s="44"/>
      <c r="C44" s="44"/>
      <c r="D44" s="64"/>
      <c r="E44" s="74"/>
      <c r="F44" s="64"/>
      <c r="G44" s="64"/>
      <c r="H44" s="64"/>
      <c r="I44" s="64"/>
      <c r="J44" s="64"/>
      <c r="K44" s="64"/>
      <c r="L44" s="45">
        <f t="shared" ref="L44:L50" si="7">+J44+K44</f>
        <v>0</v>
      </c>
      <c r="M44" s="75" t="str">
        <f>IF((C44&lt;&gt;0),ROUND((L44/C44)*100,1),"")</f>
        <v/>
      </c>
      <c r="N44" s="718"/>
    </row>
    <row r="45" spans="1:14" x14ac:dyDescent="0.2">
      <c r="A45" s="46" t="s">
        <v>103</v>
      </c>
      <c r="B45" s="47"/>
      <c r="C45" s="47"/>
      <c r="D45" s="48"/>
      <c r="E45" s="48"/>
      <c r="F45" s="48"/>
      <c r="G45" s="48"/>
      <c r="H45" s="48"/>
      <c r="I45" s="48"/>
      <c r="J45" s="48"/>
      <c r="K45" s="48"/>
      <c r="L45" s="49">
        <f t="shared" si="7"/>
        <v>0</v>
      </c>
      <c r="M45" s="76" t="str">
        <f t="shared" ref="M45:M50" si="8">IF((C45&lt;&gt;0),ROUND((L45/C45)*100,1),"")</f>
        <v/>
      </c>
      <c r="N45" s="718"/>
    </row>
    <row r="46" spans="1:14" x14ac:dyDescent="0.2">
      <c r="A46" s="50" t="s">
        <v>93</v>
      </c>
      <c r="B46" s="51">
        <v>42496</v>
      </c>
      <c r="C46" s="51">
        <v>42496</v>
      </c>
      <c r="D46" s="67"/>
      <c r="E46" s="67"/>
      <c r="F46" s="67"/>
      <c r="G46" s="67">
        <v>42496</v>
      </c>
      <c r="H46" s="67"/>
      <c r="I46" s="67"/>
      <c r="J46" s="67"/>
      <c r="K46" s="67">
        <f>+G46</f>
        <v>42496</v>
      </c>
      <c r="L46" s="49">
        <f t="shared" si="7"/>
        <v>42496</v>
      </c>
      <c r="M46" s="76">
        <f t="shared" si="8"/>
        <v>100</v>
      </c>
      <c r="N46" s="718"/>
    </row>
    <row r="47" spans="1:14" x14ac:dyDescent="0.2">
      <c r="A47" s="50" t="s">
        <v>104</v>
      </c>
      <c r="B47" s="51">
        <v>7499</v>
      </c>
      <c r="C47" s="51">
        <v>7499</v>
      </c>
      <c r="D47" s="67"/>
      <c r="E47" s="67"/>
      <c r="F47" s="67"/>
      <c r="G47" s="67">
        <v>7499</v>
      </c>
      <c r="H47" s="67"/>
      <c r="I47" s="67"/>
      <c r="J47" s="67"/>
      <c r="K47" s="67">
        <f>+G47</f>
        <v>7499</v>
      </c>
      <c r="L47" s="49">
        <f t="shared" si="7"/>
        <v>7499</v>
      </c>
      <c r="M47" s="76">
        <f t="shared" si="8"/>
        <v>100</v>
      </c>
      <c r="N47" s="718"/>
    </row>
    <row r="48" spans="1:14" x14ac:dyDescent="0.2">
      <c r="A48" s="50" t="s">
        <v>94</v>
      </c>
      <c r="B48" s="51"/>
      <c r="C48" s="67"/>
      <c r="D48" s="67"/>
      <c r="E48" s="67"/>
      <c r="F48" s="67"/>
      <c r="G48" s="67"/>
      <c r="H48" s="67"/>
      <c r="I48" s="67"/>
      <c r="J48" s="67"/>
      <c r="K48" s="67"/>
      <c r="L48" s="49">
        <f t="shared" si="7"/>
        <v>0</v>
      </c>
      <c r="M48" s="76" t="str">
        <f t="shared" si="8"/>
        <v/>
      </c>
      <c r="N48" s="718"/>
    </row>
    <row r="49" spans="1:14" x14ac:dyDescent="0.2">
      <c r="A49" s="50" t="s">
        <v>95</v>
      </c>
      <c r="B49" s="51"/>
      <c r="C49" s="67"/>
      <c r="D49" s="67"/>
      <c r="E49" s="67"/>
      <c r="F49" s="67"/>
      <c r="G49" s="67"/>
      <c r="H49" s="67"/>
      <c r="I49" s="67"/>
      <c r="J49" s="67"/>
      <c r="K49" s="67"/>
      <c r="L49" s="49">
        <f t="shared" si="7"/>
        <v>0</v>
      </c>
      <c r="M49" s="76" t="str">
        <f t="shared" si="8"/>
        <v/>
      </c>
      <c r="N49" s="718"/>
    </row>
    <row r="50" spans="1:14" ht="13.5" thickBot="1" x14ac:dyDescent="0.25">
      <c r="A50" s="52"/>
      <c r="B50" s="53"/>
      <c r="C50" s="71"/>
      <c r="D50" s="71"/>
      <c r="E50" s="71"/>
      <c r="F50" s="71"/>
      <c r="G50" s="71"/>
      <c r="H50" s="71"/>
      <c r="I50" s="71"/>
      <c r="J50" s="71"/>
      <c r="K50" s="71"/>
      <c r="L50" s="49">
        <f t="shared" si="7"/>
        <v>0</v>
      </c>
      <c r="M50" s="77" t="str">
        <f t="shared" si="8"/>
        <v/>
      </c>
      <c r="N50" s="718"/>
    </row>
    <row r="51" spans="1:14" ht="13.5" thickBot="1" x14ac:dyDescent="0.25">
      <c r="A51" s="54" t="s">
        <v>97</v>
      </c>
      <c r="B51" s="55">
        <f>B44+SUM(B46:B50)</f>
        <v>49995</v>
      </c>
      <c r="C51" s="55">
        <f t="shared" ref="C51:L51" si="9">C44+SUM(C46:C50)</f>
        <v>49995</v>
      </c>
      <c r="D51" s="55">
        <f t="shared" si="9"/>
        <v>0</v>
      </c>
      <c r="E51" s="55">
        <f t="shared" si="9"/>
        <v>0</v>
      </c>
      <c r="F51" s="55">
        <f t="shared" si="9"/>
        <v>0</v>
      </c>
      <c r="G51" s="55">
        <f t="shared" si="9"/>
        <v>49995</v>
      </c>
      <c r="H51" s="55">
        <f t="shared" si="9"/>
        <v>0</v>
      </c>
      <c r="I51" s="55">
        <f t="shared" si="9"/>
        <v>0</v>
      </c>
      <c r="J51" s="55">
        <f t="shared" si="9"/>
        <v>0</v>
      </c>
      <c r="K51" s="55">
        <f t="shared" si="9"/>
        <v>49995</v>
      </c>
      <c r="L51" s="55">
        <f t="shared" si="9"/>
        <v>49995</v>
      </c>
      <c r="M51" s="56">
        <f>IF((C51&lt;&gt;0),ROUND((L51/C51)*100,1),"")</f>
        <v>100</v>
      </c>
      <c r="N51" s="718"/>
    </row>
    <row r="52" spans="1:14" x14ac:dyDescent="0.2">
      <c r="A52" s="57"/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718"/>
    </row>
    <row r="53" spans="1:14" ht="13.5" thickBot="1" x14ac:dyDescent="0.25">
      <c r="A53" s="60" t="s">
        <v>96</v>
      </c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718"/>
    </row>
    <row r="54" spans="1:14" x14ac:dyDescent="0.2">
      <c r="A54" s="63" t="s">
        <v>99</v>
      </c>
      <c r="B54" s="44"/>
      <c r="C54" s="44"/>
      <c r="D54" s="64"/>
      <c r="E54" s="74"/>
      <c r="F54" s="64"/>
      <c r="G54" s="64"/>
      <c r="H54" s="64"/>
      <c r="I54" s="64"/>
      <c r="J54" s="64"/>
      <c r="K54" s="64"/>
      <c r="L54" s="65">
        <f t="shared" ref="L54:L59" si="10">+J54+K54</f>
        <v>0</v>
      </c>
      <c r="M54" s="76" t="str">
        <f t="shared" ref="M54:M60" si="11">IF((C54&lt;&gt;0),ROUND((L54/C54)*100,1),"")</f>
        <v/>
      </c>
      <c r="N54" s="718"/>
    </row>
    <row r="55" spans="1:14" x14ac:dyDescent="0.2">
      <c r="A55" s="66" t="s">
        <v>100</v>
      </c>
      <c r="B55" s="47">
        <f>46238+762+1999</f>
        <v>48999</v>
      </c>
      <c r="C55" s="47">
        <f>46238+762+1999</f>
        <v>48999</v>
      </c>
      <c r="D55" s="67"/>
      <c r="E55" s="67"/>
      <c r="F55" s="67"/>
      <c r="G55" s="67">
        <f>37982+10255+762</f>
        <v>48999</v>
      </c>
      <c r="H55" s="51"/>
      <c r="I55" s="67"/>
      <c r="J55" s="67"/>
      <c r="K55" s="67"/>
      <c r="L55" s="49">
        <f t="shared" si="10"/>
        <v>0</v>
      </c>
      <c r="M55" s="76">
        <f t="shared" si="11"/>
        <v>0</v>
      </c>
      <c r="N55" s="718"/>
    </row>
    <row r="56" spans="1:14" x14ac:dyDescent="0.2">
      <c r="A56" s="66" t="s">
        <v>101</v>
      </c>
      <c r="B56" s="51">
        <f>498+498</f>
        <v>996</v>
      </c>
      <c r="C56" s="51">
        <f>498+498</f>
        <v>996</v>
      </c>
      <c r="D56" s="67"/>
      <c r="E56" s="67"/>
      <c r="F56" s="67"/>
      <c r="G56" s="67">
        <f>1384+374-762</f>
        <v>996</v>
      </c>
      <c r="H56" s="67"/>
      <c r="I56" s="67"/>
      <c r="J56" s="67"/>
      <c r="K56" s="67">
        <v>814</v>
      </c>
      <c r="L56" s="49">
        <f t="shared" si="10"/>
        <v>814</v>
      </c>
      <c r="M56" s="76">
        <f t="shared" si="11"/>
        <v>81.7</v>
      </c>
      <c r="N56" s="718"/>
    </row>
    <row r="57" spans="1:14" x14ac:dyDescent="0.2">
      <c r="A57" s="66" t="s">
        <v>102</v>
      </c>
      <c r="B57" s="51"/>
      <c r="C57" s="67"/>
      <c r="D57" s="67"/>
      <c r="E57" s="67"/>
      <c r="F57" s="67"/>
      <c r="G57" s="67"/>
      <c r="H57" s="67"/>
      <c r="I57" s="67"/>
      <c r="J57" s="67"/>
      <c r="K57" s="67"/>
      <c r="L57" s="68">
        <f t="shared" si="10"/>
        <v>0</v>
      </c>
      <c r="M57" s="76" t="str">
        <f t="shared" si="11"/>
        <v/>
      </c>
      <c r="N57" s="718"/>
    </row>
    <row r="58" spans="1:14" x14ac:dyDescent="0.2">
      <c r="A58" s="69"/>
      <c r="B58" s="51"/>
      <c r="C58" s="67"/>
      <c r="D58" s="67"/>
      <c r="E58" s="67"/>
      <c r="F58" s="67"/>
      <c r="G58" s="67"/>
      <c r="H58" s="67"/>
      <c r="I58" s="67"/>
      <c r="J58" s="67"/>
      <c r="K58" s="67"/>
      <c r="L58" s="68">
        <f t="shared" si="10"/>
        <v>0</v>
      </c>
      <c r="M58" s="76" t="str">
        <f t="shared" si="11"/>
        <v/>
      </c>
      <c r="N58" s="718"/>
    </row>
    <row r="59" spans="1:14" ht="13.5" thickBot="1" x14ac:dyDescent="0.25">
      <c r="A59" s="70"/>
      <c r="B59" s="53"/>
      <c r="C59" s="71"/>
      <c r="D59" s="71"/>
      <c r="E59" s="71"/>
      <c r="F59" s="71"/>
      <c r="G59" s="71"/>
      <c r="H59" s="71"/>
      <c r="I59" s="71"/>
      <c r="J59" s="71"/>
      <c r="K59" s="71"/>
      <c r="L59" s="68">
        <f t="shared" si="10"/>
        <v>0</v>
      </c>
      <c r="M59" s="77" t="str">
        <f t="shared" si="11"/>
        <v/>
      </c>
      <c r="N59" s="718"/>
    </row>
    <row r="60" spans="1:14" ht="13.5" thickBot="1" x14ac:dyDescent="0.25">
      <c r="A60" s="72" t="s">
        <v>81</v>
      </c>
      <c r="B60" s="55">
        <f t="shared" ref="B60:L60" si="12">SUM(B54:B59)</f>
        <v>49995</v>
      </c>
      <c r="C60" s="55">
        <f t="shared" si="12"/>
        <v>49995</v>
      </c>
      <c r="D60" s="55">
        <f t="shared" si="12"/>
        <v>0</v>
      </c>
      <c r="E60" s="55">
        <f t="shared" si="12"/>
        <v>0</v>
      </c>
      <c r="F60" s="55">
        <f t="shared" si="12"/>
        <v>0</v>
      </c>
      <c r="G60" s="55">
        <f t="shared" si="12"/>
        <v>49995</v>
      </c>
      <c r="H60" s="55">
        <f t="shared" si="12"/>
        <v>0</v>
      </c>
      <c r="I60" s="55">
        <f t="shared" si="12"/>
        <v>0</v>
      </c>
      <c r="J60" s="55">
        <f t="shared" si="12"/>
        <v>0</v>
      </c>
      <c r="K60" s="55">
        <f t="shared" si="12"/>
        <v>814</v>
      </c>
      <c r="L60" s="55">
        <f t="shared" si="12"/>
        <v>814</v>
      </c>
      <c r="M60" s="56">
        <f t="shared" si="11"/>
        <v>1.6</v>
      </c>
      <c r="N60" s="718"/>
    </row>
    <row r="61" spans="1:14" x14ac:dyDescent="0.2">
      <c r="A61" s="728" t="s">
        <v>172</v>
      </c>
      <c r="B61" s="728"/>
      <c r="C61" s="728"/>
      <c r="D61" s="728"/>
      <c r="E61" s="728"/>
      <c r="F61" s="728"/>
      <c r="G61" s="728"/>
      <c r="H61" s="728"/>
      <c r="I61" s="728"/>
      <c r="J61" s="728"/>
      <c r="K61" s="728"/>
      <c r="L61" s="728"/>
      <c r="M61" s="728"/>
    </row>
    <row r="67" spans="1:14" ht="24.75" customHeight="1" x14ac:dyDescent="0.2">
      <c r="A67" s="730" t="s">
        <v>756</v>
      </c>
      <c r="B67" s="730"/>
      <c r="C67" s="730"/>
      <c r="D67" s="730"/>
      <c r="E67" s="730"/>
      <c r="F67" s="730"/>
      <c r="G67" s="730"/>
      <c r="H67" s="730"/>
      <c r="I67" s="730"/>
      <c r="J67" s="730"/>
      <c r="K67" s="730"/>
      <c r="L67" s="730"/>
      <c r="M67" s="730"/>
      <c r="N67" s="717" t="str">
        <f>+N1</f>
        <v>5. melléklet a 9/2018. (V. 29.) önkormányzati rendelethez</v>
      </c>
    </row>
    <row r="68" spans="1:14" ht="15.75" thickBo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731" t="s">
        <v>50</v>
      </c>
      <c r="M68" s="731"/>
      <c r="N68" s="717"/>
    </row>
    <row r="69" spans="1:14" ht="13.5" thickBot="1" x14ac:dyDescent="0.25">
      <c r="A69" s="719" t="s">
        <v>91</v>
      </c>
      <c r="B69" s="729" t="s">
        <v>175</v>
      </c>
      <c r="C69" s="729"/>
      <c r="D69" s="729"/>
      <c r="E69" s="729"/>
      <c r="F69" s="729"/>
      <c r="G69" s="729"/>
      <c r="H69" s="729"/>
      <c r="I69" s="729"/>
      <c r="J69" s="725" t="s">
        <v>177</v>
      </c>
      <c r="K69" s="725"/>
      <c r="L69" s="725"/>
      <c r="M69" s="725"/>
      <c r="N69" s="717"/>
    </row>
    <row r="70" spans="1:14" ht="13.5" thickBot="1" x14ac:dyDescent="0.25">
      <c r="A70" s="720"/>
      <c r="B70" s="722" t="s">
        <v>178</v>
      </c>
      <c r="C70" s="724" t="s">
        <v>179</v>
      </c>
      <c r="D70" s="727" t="s">
        <v>173</v>
      </c>
      <c r="E70" s="727"/>
      <c r="F70" s="727"/>
      <c r="G70" s="727"/>
      <c r="H70" s="727"/>
      <c r="I70" s="727"/>
      <c r="J70" s="726"/>
      <c r="K70" s="726"/>
      <c r="L70" s="726"/>
      <c r="M70" s="726"/>
      <c r="N70" s="717"/>
    </row>
    <row r="71" spans="1:14" ht="21.75" thickBot="1" x14ac:dyDescent="0.25">
      <c r="A71" s="720"/>
      <c r="B71" s="722"/>
      <c r="C71" s="724"/>
      <c r="D71" s="695" t="s">
        <v>178</v>
      </c>
      <c r="E71" s="695" t="s">
        <v>179</v>
      </c>
      <c r="F71" s="695" t="s">
        <v>178</v>
      </c>
      <c r="G71" s="695" t="s">
        <v>179</v>
      </c>
      <c r="H71" s="695" t="s">
        <v>178</v>
      </c>
      <c r="I71" s="695" t="s">
        <v>179</v>
      </c>
      <c r="J71" s="726"/>
      <c r="K71" s="726"/>
      <c r="L71" s="726"/>
      <c r="M71" s="726"/>
      <c r="N71" s="717"/>
    </row>
    <row r="72" spans="1:14" ht="32.25" thickBot="1" x14ac:dyDescent="0.25">
      <c r="A72" s="721"/>
      <c r="B72" s="724" t="s">
        <v>174</v>
      </c>
      <c r="C72" s="724"/>
      <c r="D72" s="724" t="str">
        <f>+CONCATENATE(LEFT(ÖSSZEFÜGGÉSEK!A73,4),". előtt")</f>
        <v>. előtt</v>
      </c>
      <c r="E72" s="724"/>
      <c r="F72" s="724" t="str">
        <f>+CONCATENATE(LEFT(ÖSSZEFÜGGÉSEK!A73,4),". évi")</f>
        <v>. évi</v>
      </c>
      <c r="G72" s="724"/>
      <c r="H72" s="722" t="str">
        <f>+CONCATENATE(LEFT(ÖSSZEFÜGGÉSEK!A73,4),". után")</f>
        <v>. után</v>
      </c>
      <c r="I72" s="722"/>
      <c r="J72" s="696" t="str">
        <f>+D72</f>
        <v>. előtt</v>
      </c>
      <c r="K72" s="695" t="str">
        <f>+F72</f>
        <v>. évi</v>
      </c>
      <c r="L72" s="696" t="s">
        <v>38</v>
      </c>
      <c r="M72" s="695" t="str">
        <f>+CONCATENATE("Teljesítés %-a ",LEFT(ÖSSZEFÜGGÉSEK!A73,4),". XII. 31-ig")</f>
        <v>Teljesítés %-a . XII. 31-ig</v>
      </c>
      <c r="N72" s="717"/>
    </row>
    <row r="73" spans="1:14" ht="13.5" thickBot="1" x14ac:dyDescent="0.25">
      <c r="A73" s="40" t="s">
        <v>336</v>
      </c>
      <c r="B73" s="696" t="s">
        <v>337</v>
      </c>
      <c r="C73" s="696" t="s">
        <v>338</v>
      </c>
      <c r="D73" s="41" t="s">
        <v>339</v>
      </c>
      <c r="E73" s="695" t="s">
        <v>340</v>
      </c>
      <c r="F73" s="695" t="s">
        <v>417</v>
      </c>
      <c r="G73" s="695" t="s">
        <v>418</v>
      </c>
      <c r="H73" s="696" t="s">
        <v>419</v>
      </c>
      <c r="I73" s="41" t="s">
        <v>420</v>
      </c>
      <c r="J73" s="41" t="s">
        <v>464</v>
      </c>
      <c r="K73" s="41" t="s">
        <v>465</v>
      </c>
      <c r="L73" s="41" t="s">
        <v>466</v>
      </c>
      <c r="M73" s="42" t="s">
        <v>467</v>
      </c>
      <c r="N73" s="717"/>
    </row>
    <row r="74" spans="1:14" x14ac:dyDescent="0.2">
      <c r="A74" s="43" t="s">
        <v>92</v>
      </c>
      <c r="B74" s="44"/>
      <c r="C74" s="44"/>
      <c r="D74" s="64"/>
      <c r="E74" s="74"/>
      <c r="F74" s="64"/>
      <c r="G74" s="64"/>
      <c r="H74" s="64"/>
      <c r="I74" s="64"/>
      <c r="J74" s="64"/>
      <c r="K74" s="64"/>
      <c r="L74" s="45">
        <f t="shared" ref="L74:L80" si="13">+J74+K74</f>
        <v>0</v>
      </c>
      <c r="M74" s="75" t="str">
        <f>IF((C74&lt;&gt;0),ROUND((L74/C74)*100,1),"")</f>
        <v/>
      </c>
      <c r="N74" s="717"/>
    </row>
    <row r="75" spans="1:14" x14ac:dyDescent="0.2">
      <c r="A75" s="46" t="s">
        <v>103</v>
      </c>
      <c r="B75" s="47"/>
      <c r="C75" s="47"/>
      <c r="D75" s="48"/>
      <c r="E75" s="48"/>
      <c r="F75" s="48"/>
      <c r="G75" s="48"/>
      <c r="H75" s="48"/>
      <c r="I75" s="48"/>
      <c r="J75" s="48"/>
      <c r="K75" s="48"/>
      <c r="L75" s="49">
        <f t="shared" si="13"/>
        <v>0</v>
      </c>
      <c r="M75" s="76" t="str">
        <f t="shared" ref="M75:M80" si="14">IF((C75&lt;&gt;0),ROUND((L75/C75)*100,1),"")</f>
        <v/>
      </c>
      <c r="N75" s="717"/>
    </row>
    <row r="76" spans="1:14" x14ac:dyDescent="0.2">
      <c r="A76" s="50" t="s">
        <v>93</v>
      </c>
      <c r="B76" s="51">
        <v>9958</v>
      </c>
      <c r="C76" s="51">
        <v>9958</v>
      </c>
      <c r="D76" s="67"/>
      <c r="E76" s="67">
        <v>4979</v>
      </c>
      <c r="F76" s="67"/>
      <c r="G76" s="67"/>
      <c r="H76" s="67"/>
      <c r="I76" s="67">
        <f>+C76-E76</f>
        <v>4979</v>
      </c>
      <c r="J76" s="67">
        <f>+E76</f>
        <v>4979</v>
      </c>
      <c r="K76" s="67">
        <f>+G76</f>
        <v>0</v>
      </c>
      <c r="L76" s="49">
        <f t="shared" si="13"/>
        <v>4979</v>
      </c>
      <c r="M76" s="76">
        <f t="shared" si="14"/>
        <v>50</v>
      </c>
      <c r="N76" s="717"/>
    </row>
    <row r="77" spans="1:14" x14ac:dyDescent="0.2">
      <c r="A77" s="50" t="s">
        <v>104</v>
      </c>
      <c r="B77" s="51">
        <v>1757</v>
      </c>
      <c r="C77" s="51">
        <v>1757</v>
      </c>
      <c r="D77" s="67"/>
      <c r="E77" s="67">
        <v>879</v>
      </c>
      <c r="F77" s="67"/>
      <c r="G77" s="67"/>
      <c r="H77" s="67"/>
      <c r="I77" s="67">
        <f>+C77-E77</f>
        <v>878</v>
      </c>
      <c r="J77" s="67">
        <f>+E77</f>
        <v>879</v>
      </c>
      <c r="K77" s="67">
        <f>+G77</f>
        <v>0</v>
      </c>
      <c r="L77" s="49">
        <f t="shared" si="13"/>
        <v>879</v>
      </c>
      <c r="M77" s="76">
        <f t="shared" si="14"/>
        <v>50</v>
      </c>
      <c r="N77" s="717"/>
    </row>
    <row r="78" spans="1:14" x14ac:dyDescent="0.2">
      <c r="A78" s="50" t="s">
        <v>94</v>
      </c>
      <c r="B78" s="51"/>
      <c r="C78" s="67"/>
      <c r="D78" s="67"/>
      <c r="E78" s="67"/>
      <c r="F78" s="67"/>
      <c r="G78" s="67"/>
      <c r="H78" s="67"/>
      <c r="I78" s="67"/>
      <c r="J78" s="67"/>
      <c r="K78" s="67"/>
      <c r="L78" s="49">
        <f t="shared" si="13"/>
        <v>0</v>
      </c>
      <c r="M78" s="76" t="str">
        <f t="shared" si="14"/>
        <v/>
      </c>
      <c r="N78" s="717"/>
    </row>
    <row r="79" spans="1:14" x14ac:dyDescent="0.2">
      <c r="A79" s="50" t="s">
        <v>95</v>
      </c>
      <c r="B79" s="51"/>
      <c r="C79" s="67"/>
      <c r="D79" s="67"/>
      <c r="E79" s="67"/>
      <c r="F79" s="67"/>
      <c r="G79" s="67"/>
      <c r="H79" s="67"/>
      <c r="I79" s="67"/>
      <c r="J79" s="67"/>
      <c r="K79" s="67"/>
      <c r="L79" s="49">
        <f t="shared" si="13"/>
        <v>0</v>
      </c>
      <c r="M79" s="76" t="str">
        <f t="shared" si="14"/>
        <v/>
      </c>
      <c r="N79" s="717"/>
    </row>
    <row r="80" spans="1:14" ht="13.5" thickBot="1" x14ac:dyDescent="0.25">
      <c r="A80" s="52"/>
      <c r="B80" s="53"/>
      <c r="C80" s="71"/>
      <c r="D80" s="71"/>
      <c r="E80" s="71"/>
      <c r="F80" s="71"/>
      <c r="G80" s="71"/>
      <c r="H80" s="71"/>
      <c r="I80" s="71"/>
      <c r="J80" s="71"/>
      <c r="K80" s="71"/>
      <c r="L80" s="49">
        <f t="shared" si="13"/>
        <v>0</v>
      </c>
      <c r="M80" s="77" t="str">
        <f t="shared" si="14"/>
        <v/>
      </c>
      <c r="N80" s="717"/>
    </row>
    <row r="81" spans="1:14" ht="13.5" thickBot="1" x14ac:dyDescent="0.25">
      <c r="A81" s="54" t="s">
        <v>97</v>
      </c>
      <c r="B81" s="55">
        <f>B74+SUM(B76:B80)</f>
        <v>11715</v>
      </c>
      <c r="C81" s="55">
        <f t="shared" ref="C81:L81" si="15">C74+SUM(C76:C80)</f>
        <v>11715</v>
      </c>
      <c r="D81" s="55">
        <f t="shared" si="15"/>
        <v>0</v>
      </c>
      <c r="E81" s="55">
        <f t="shared" si="15"/>
        <v>5858</v>
      </c>
      <c r="F81" s="55">
        <f t="shared" si="15"/>
        <v>0</v>
      </c>
      <c r="G81" s="55">
        <f t="shared" si="15"/>
        <v>0</v>
      </c>
      <c r="H81" s="55">
        <f t="shared" si="15"/>
        <v>0</v>
      </c>
      <c r="I81" s="55">
        <f t="shared" si="15"/>
        <v>5857</v>
      </c>
      <c r="J81" s="55">
        <f t="shared" si="15"/>
        <v>5858</v>
      </c>
      <c r="K81" s="55">
        <f t="shared" si="15"/>
        <v>0</v>
      </c>
      <c r="L81" s="55">
        <f t="shared" si="15"/>
        <v>5858</v>
      </c>
      <c r="M81" s="56">
        <f>IF((C81&lt;&gt;0),ROUND((L81/C81)*100,1),"")</f>
        <v>50</v>
      </c>
      <c r="N81" s="717"/>
    </row>
    <row r="82" spans="1:14" x14ac:dyDescent="0.2">
      <c r="A82" s="57"/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717"/>
    </row>
    <row r="83" spans="1:14" ht="13.5" thickBot="1" x14ac:dyDescent="0.25">
      <c r="A83" s="60" t="s">
        <v>96</v>
      </c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717"/>
    </row>
    <row r="84" spans="1:14" ht="13.5" thickBot="1" x14ac:dyDescent="0.25">
      <c r="A84" s="63" t="s">
        <v>99</v>
      </c>
      <c r="B84" s="44"/>
      <c r="C84" s="44"/>
      <c r="D84" s="64"/>
      <c r="E84" s="74"/>
      <c r="F84" s="64"/>
      <c r="G84" s="64"/>
      <c r="H84" s="64"/>
      <c r="I84" s="64">
        <f>+C84-G84</f>
        <v>0</v>
      </c>
      <c r="J84" s="64"/>
      <c r="K84" s="64"/>
      <c r="L84" s="65">
        <f t="shared" ref="L84:L89" si="16">+J84+K84</f>
        <v>0</v>
      </c>
      <c r="M84" s="76" t="str">
        <f t="shared" ref="M84:M90" si="17">IF((C84&lt;&gt;0),ROUND((L84/C84)*100,1),"")</f>
        <v/>
      </c>
      <c r="N84" s="717"/>
    </row>
    <row r="85" spans="1:14" ht="13.5" thickBot="1" x14ac:dyDescent="0.25">
      <c r="A85" s="66" t="s">
        <v>100</v>
      </c>
      <c r="B85" s="47">
        <v>6000</v>
      </c>
      <c r="C85" s="47">
        <v>6000</v>
      </c>
      <c r="D85" s="67"/>
      <c r="E85" s="67">
        <v>6000</v>
      </c>
      <c r="F85" s="67"/>
      <c r="G85" s="67"/>
      <c r="H85" s="51"/>
      <c r="I85" s="64">
        <f>+C85-G85-E85</f>
        <v>0</v>
      </c>
      <c r="J85" s="67">
        <v>6000</v>
      </c>
      <c r="K85" s="67"/>
      <c r="L85" s="49">
        <f t="shared" si="16"/>
        <v>6000</v>
      </c>
      <c r="M85" s="76">
        <f t="shared" si="17"/>
        <v>100</v>
      </c>
      <c r="N85" s="717"/>
    </row>
    <row r="86" spans="1:14" x14ac:dyDescent="0.2">
      <c r="A86" s="66" t="s">
        <v>101</v>
      </c>
      <c r="B86" s="51">
        <v>5715</v>
      </c>
      <c r="C86" s="51">
        <v>5715</v>
      </c>
      <c r="D86" s="67"/>
      <c r="E86" s="67">
        <v>5715</v>
      </c>
      <c r="F86" s="67"/>
      <c r="G86" s="67"/>
      <c r="H86" s="67"/>
      <c r="I86" s="64">
        <f>+C86-G86-E86</f>
        <v>0</v>
      </c>
      <c r="J86" s="67"/>
      <c r="K86" s="67">
        <v>1586</v>
      </c>
      <c r="L86" s="49">
        <f t="shared" si="16"/>
        <v>1586</v>
      </c>
      <c r="M86" s="76">
        <f t="shared" si="17"/>
        <v>27.8</v>
      </c>
      <c r="N86" s="717"/>
    </row>
    <row r="87" spans="1:14" x14ac:dyDescent="0.2">
      <c r="A87" s="66" t="s">
        <v>102</v>
      </c>
      <c r="B87" s="51"/>
      <c r="C87" s="67"/>
      <c r="D87" s="67"/>
      <c r="E87" s="67"/>
      <c r="F87" s="67"/>
      <c r="G87" s="67"/>
      <c r="H87" s="67"/>
      <c r="I87" s="67"/>
      <c r="J87" s="67"/>
      <c r="K87" s="67"/>
      <c r="L87" s="68">
        <f t="shared" si="16"/>
        <v>0</v>
      </c>
      <c r="M87" s="76" t="str">
        <f t="shared" si="17"/>
        <v/>
      </c>
      <c r="N87" s="717"/>
    </row>
    <row r="88" spans="1:14" x14ac:dyDescent="0.2">
      <c r="A88" s="69"/>
      <c r="B88" s="51"/>
      <c r="C88" s="67"/>
      <c r="D88" s="67"/>
      <c r="E88" s="67"/>
      <c r="F88" s="67"/>
      <c r="G88" s="67"/>
      <c r="H88" s="67"/>
      <c r="I88" s="67"/>
      <c r="J88" s="67"/>
      <c r="K88" s="67"/>
      <c r="L88" s="68">
        <f t="shared" si="16"/>
        <v>0</v>
      </c>
      <c r="M88" s="76" t="str">
        <f t="shared" si="17"/>
        <v/>
      </c>
      <c r="N88" s="717"/>
    </row>
    <row r="89" spans="1:14" ht="13.5" thickBot="1" x14ac:dyDescent="0.25">
      <c r="A89" s="70"/>
      <c r="B89" s="53"/>
      <c r="C89" s="71"/>
      <c r="D89" s="71"/>
      <c r="E89" s="71"/>
      <c r="F89" s="71"/>
      <c r="G89" s="71"/>
      <c r="H89" s="71"/>
      <c r="I89" s="71"/>
      <c r="J89" s="71"/>
      <c r="K89" s="71"/>
      <c r="L89" s="68">
        <f t="shared" si="16"/>
        <v>0</v>
      </c>
      <c r="M89" s="77" t="str">
        <f t="shared" si="17"/>
        <v/>
      </c>
      <c r="N89" s="717"/>
    </row>
    <row r="90" spans="1:14" ht="13.5" thickBot="1" x14ac:dyDescent="0.25">
      <c r="A90" s="72" t="s">
        <v>81</v>
      </c>
      <c r="B90" s="55">
        <f t="shared" ref="B90:L90" si="18">SUM(B84:B89)</f>
        <v>11715</v>
      </c>
      <c r="C90" s="55">
        <f t="shared" si="18"/>
        <v>11715</v>
      </c>
      <c r="D90" s="55">
        <f t="shared" si="18"/>
        <v>0</v>
      </c>
      <c r="E90" s="55">
        <f t="shared" si="18"/>
        <v>11715</v>
      </c>
      <c r="F90" s="55">
        <f t="shared" si="18"/>
        <v>0</v>
      </c>
      <c r="G90" s="55">
        <f t="shared" si="18"/>
        <v>0</v>
      </c>
      <c r="H90" s="55">
        <f t="shared" si="18"/>
        <v>0</v>
      </c>
      <c r="I90" s="55">
        <f t="shared" si="18"/>
        <v>0</v>
      </c>
      <c r="J90" s="55">
        <f t="shared" si="18"/>
        <v>6000</v>
      </c>
      <c r="K90" s="55">
        <f t="shared" si="18"/>
        <v>1586</v>
      </c>
      <c r="L90" s="55">
        <f t="shared" si="18"/>
        <v>7586</v>
      </c>
      <c r="M90" s="56">
        <f t="shared" si="17"/>
        <v>64.8</v>
      </c>
      <c r="N90" s="717"/>
    </row>
    <row r="100" spans="1:14" ht="23.25" customHeight="1" x14ac:dyDescent="0.2">
      <c r="A100" s="730" t="s">
        <v>757</v>
      </c>
      <c r="B100" s="730"/>
      <c r="C100" s="730"/>
      <c r="D100" s="730"/>
      <c r="E100" s="730"/>
      <c r="F100" s="730"/>
      <c r="G100" s="730"/>
      <c r="H100" s="730"/>
      <c r="I100" s="730"/>
      <c r="J100" s="730"/>
      <c r="K100" s="730"/>
      <c r="L100" s="730"/>
      <c r="M100" s="730"/>
      <c r="N100" s="717" t="str">
        <f>+N1</f>
        <v>5. melléklet a 9/2018. (V. 29.) önkormányzati rendelethez</v>
      </c>
    </row>
    <row r="101" spans="1:14" ht="15.75" thickBo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731" t="s">
        <v>50</v>
      </c>
      <c r="M101" s="731"/>
      <c r="N101" s="717"/>
    </row>
    <row r="102" spans="1:14" ht="13.5" thickBot="1" x14ac:dyDescent="0.25">
      <c r="A102" s="719" t="s">
        <v>91</v>
      </c>
      <c r="B102" s="729" t="s">
        <v>175</v>
      </c>
      <c r="C102" s="729"/>
      <c r="D102" s="729"/>
      <c r="E102" s="729"/>
      <c r="F102" s="729"/>
      <c r="G102" s="729"/>
      <c r="H102" s="729"/>
      <c r="I102" s="729"/>
      <c r="J102" s="725" t="s">
        <v>177</v>
      </c>
      <c r="K102" s="725"/>
      <c r="L102" s="725"/>
      <c r="M102" s="725"/>
      <c r="N102" s="717"/>
    </row>
    <row r="103" spans="1:14" ht="13.5" thickBot="1" x14ac:dyDescent="0.25">
      <c r="A103" s="720"/>
      <c r="B103" s="722" t="s">
        <v>178</v>
      </c>
      <c r="C103" s="724" t="s">
        <v>179</v>
      </c>
      <c r="D103" s="727" t="s">
        <v>173</v>
      </c>
      <c r="E103" s="727"/>
      <c r="F103" s="727"/>
      <c r="G103" s="727"/>
      <c r="H103" s="727"/>
      <c r="I103" s="727"/>
      <c r="J103" s="726"/>
      <c r="K103" s="726"/>
      <c r="L103" s="726"/>
      <c r="M103" s="726"/>
      <c r="N103" s="717"/>
    </row>
    <row r="104" spans="1:14" ht="21.75" thickBot="1" x14ac:dyDescent="0.25">
      <c r="A104" s="720"/>
      <c r="B104" s="722"/>
      <c r="C104" s="724"/>
      <c r="D104" s="695" t="s">
        <v>178</v>
      </c>
      <c r="E104" s="695" t="s">
        <v>179</v>
      </c>
      <c r="F104" s="695" t="s">
        <v>178</v>
      </c>
      <c r="G104" s="695" t="s">
        <v>179</v>
      </c>
      <c r="H104" s="695" t="s">
        <v>178</v>
      </c>
      <c r="I104" s="695" t="s">
        <v>179</v>
      </c>
      <c r="J104" s="726"/>
      <c r="K104" s="726"/>
      <c r="L104" s="726"/>
      <c r="M104" s="726"/>
      <c r="N104" s="717"/>
    </row>
    <row r="105" spans="1:14" ht="32.25" thickBot="1" x14ac:dyDescent="0.25">
      <c r="A105" s="721"/>
      <c r="B105" s="724" t="s">
        <v>174</v>
      </c>
      <c r="C105" s="724"/>
      <c r="D105" s="724" t="str">
        <f>+CONCATENATE(LEFT(ÖSSZEFÜGGÉSEK!A106,4),". előtt")</f>
        <v>. előtt</v>
      </c>
      <c r="E105" s="724"/>
      <c r="F105" s="724" t="str">
        <f>+CONCATENATE(LEFT(ÖSSZEFÜGGÉSEK!A106,4),". évi")</f>
        <v>. évi</v>
      </c>
      <c r="G105" s="724"/>
      <c r="H105" s="722" t="str">
        <f>+CONCATENATE(LEFT(ÖSSZEFÜGGÉSEK!A106,4),". után")</f>
        <v>. után</v>
      </c>
      <c r="I105" s="722"/>
      <c r="J105" s="696" t="str">
        <f>+D105</f>
        <v>. előtt</v>
      </c>
      <c r="K105" s="695" t="str">
        <f>+F105</f>
        <v>. évi</v>
      </c>
      <c r="L105" s="696" t="s">
        <v>38</v>
      </c>
      <c r="M105" s="695" t="str">
        <f>+CONCATENATE("Teljesítés %-a ",LEFT(ÖSSZEFÜGGÉSEK!A106,4),". XII. 31-ig")</f>
        <v>Teljesítés %-a . XII. 31-ig</v>
      </c>
      <c r="N105" s="717"/>
    </row>
    <row r="106" spans="1:14" ht="13.5" thickBot="1" x14ac:dyDescent="0.25">
      <c r="A106" s="40" t="s">
        <v>336</v>
      </c>
      <c r="B106" s="696" t="s">
        <v>337</v>
      </c>
      <c r="C106" s="696" t="s">
        <v>338</v>
      </c>
      <c r="D106" s="41" t="s">
        <v>339</v>
      </c>
      <c r="E106" s="695" t="s">
        <v>340</v>
      </c>
      <c r="F106" s="695" t="s">
        <v>417</v>
      </c>
      <c r="G106" s="695" t="s">
        <v>418</v>
      </c>
      <c r="H106" s="696" t="s">
        <v>419</v>
      </c>
      <c r="I106" s="41" t="s">
        <v>420</v>
      </c>
      <c r="J106" s="41" t="s">
        <v>464</v>
      </c>
      <c r="K106" s="41" t="s">
        <v>465</v>
      </c>
      <c r="L106" s="41" t="s">
        <v>466</v>
      </c>
      <c r="M106" s="42" t="s">
        <v>467</v>
      </c>
      <c r="N106" s="717"/>
    </row>
    <row r="107" spans="1:14" x14ac:dyDescent="0.2">
      <c r="A107" s="43" t="s">
        <v>92</v>
      </c>
      <c r="B107" s="44"/>
      <c r="C107" s="44"/>
      <c r="D107" s="64"/>
      <c r="E107" s="74"/>
      <c r="F107" s="64"/>
      <c r="G107" s="64"/>
      <c r="H107" s="64"/>
      <c r="I107" s="64"/>
      <c r="J107" s="64"/>
      <c r="K107" s="64"/>
      <c r="L107" s="45">
        <f t="shared" ref="L107:L113" si="19">+J107+K107</f>
        <v>0</v>
      </c>
      <c r="M107" s="75" t="str">
        <f>IF((C107&lt;&gt;0),ROUND((L107/C107)*100,1),"")</f>
        <v/>
      </c>
      <c r="N107" s="717"/>
    </row>
    <row r="108" spans="1:14" x14ac:dyDescent="0.2">
      <c r="A108" s="46" t="s">
        <v>103</v>
      </c>
      <c r="B108" s="47"/>
      <c r="C108" s="47"/>
      <c r="D108" s="48"/>
      <c r="E108" s="48"/>
      <c r="F108" s="48"/>
      <c r="G108" s="48"/>
      <c r="H108" s="48"/>
      <c r="I108" s="48"/>
      <c r="J108" s="48"/>
      <c r="K108" s="48"/>
      <c r="L108" s="49">
        <f t="shared" si="19"/>
        <v>0</v>
      </c>
      <c r="M108" s="76" t="str">
        <f t="shared" ref="M108:M113" si="20">IF((C108&lt;&gt;0),ROUND((L108/C108)*100,1),"")</f>
        <v/>
      </c>
      <c r="N108" s="717"/>
    </row>
    <row r="109" spans="1:14" x14ac:dyDescent="0.2">
      <c r="A109" s="50" t="s">
        <v>93</v>
      </c>
      <c r="B109" s="51">
        <v>64892</v>
      </c>
      <c r="C109" s="51">
        <v>64892</v>
      </c>
      <c r="D109" s="67"/>
      <c r="E109" s="67"/>
      <c r="F109" s="67"/>
      <c r="G109" s="67">
        <v>61917</v>
      </c>
      <c r="H109" s="67"/>
      <c r="I109" s="67">
        <f>+C109-G109</f>
        <v>2975</v>
      </c>
      <c r="J109" s="67">
        <f>+E109</f>
        <v>0</v>
      </c>
      <c r="K109" s="67">
        <f>+G109</f>
        <v>61917</v>
      </c>
      <c r="L109" s="49">
        <f t="shared" si="19"/>
        <v>61917</v>
      </c>
      <c r="M109" s="76">
        <f t="shared" si="20"/>
        <v>95.4</v>
      </c>
      <c r="N109" s="717"/>
    </row>
    <row r="110" spans="1:14" x14ac:dyDescent="0.2">
      <c r="A110" s="50" t="s">
        <v>104</v>
      </c>
      <c r="B110" s="51">
        <v>11451</v>
      </c>
      <c r="C110" s="51">
        <v>11451</v>
      </c>
      <c r="D110" s="67"/>
      <c r="E110" s="67"/>
      <c r="F110" s="67"/>
      <c r="G110" s="67">
        <v>10926</v>
      </c>
      <c r="H110" s="67"/>
      <c r="I110" s="67">
        <f>+C110-G110</f>
        <v>525</v>
      </c>
      <c r="J110" s="67">
        <f>+E110</f>
        <v>0</v>
      </c>
      <c r="K110" s="67">
        <f>+G110</f>
        <v>10926</v>
      </c>
      <c r="L110" s="49">
        <f t="shared" si="19"/>
        <v>10926</v>
      </c>
      <c r="M110" s="76">
        <f t="shared" si="20"/>
        <v>95.4</v>
      </c>
      <c r="N110" s="717"/>
    </row>
    <row r="111" spans="1:14" x14ac:dyDescent="0.2">
      <c r="A111" s="50" t="s">
        <v>94</v>
      </c>
      <c r="B111" s="51"/>
      <c r="C111" s="67"/>
      <c r="D111" s="67"/>
      <c r="E111" s="67"/>
      <c r="F111" s="67"/>
      <c r="G111" s="67"/>
      <c r="H111" s="67"/>
      <c r="I111" s="67"/>
      <c r="J111" s="67"/>
      <c r="K111" s="67"/>
      <c r="L111" s="49">
        <f t="shared" si="19"/>
        <v>0</v>
      </c>
      <c r="M111" s="76" t="str">
        <f t="shared" si="20"/>
        <v/>
      </c>
      <c r="N111" s="717"/>
    </row>
    <row r="112" spans="1:14" x14ac:dyDescent="0.2">
      <c r="A112" s="50" t="s">
        <v>95</v>
      </c>
      <c r="B112" s="51"/>
      <c r="C112" s="67"/>
      <c r="D112" s="67"/>
      <c r="E112" s="67"/>
      <c r="F112" s="67"/>
      <c r="G112" s="67"/>
      <c r="H112" s="67"/>
      <c r="I112" s="67"/>
      <c r="J112" s="67"/>
      <c r="K112" s="67"/>
      <c r="L112" s="49">
        <f t="shared" si="19"/>
        <v>0</v>
      </c>
      <c r="M112" s="76" t="str">
        <f t="shared" si="20"/>
        <v/>
      </c>
      <c r="N112" s="717"/>
    </row>
    <row r="113" spans="1:14" ht="13.5" thickBot="1" x14ac:dyDescent="0.25">
      <c r="A113" s="52"/>
      <c r="B113" s="53"/>
      <c r="C113" s="71"/>
      <c r="D113" s="71"/>
      <c r="E113" s="71"/>
      <c r="F113" s="71"/>
      <c r="G113" s="71"/>
      <c r="H113" s="71"/>
      <c r="I113" s="71"/>
      <c r="J113" s="71"/>
      <c r="K113" s="71"/>
      <c r="L113" s="49">
        <f t="shared" si="19"/>
        <v>0</v>
      </c>
      <c r="M113" s="77" t="str">
        <f t="shared" si="20"/>
        <v/>
      </c>
      <c r="N113" s="717"/>
    </row>
    <row r="114" spans="1:14" ht="13.5" thickBot="1" x14ac:dyDescent="0.25">
      <c r="A114" s="54" t="s">
        <v>97</v>
      </c>
      <c r="B114" s="55">
        <f>B107+SUM(B109:B113)</f>
        <v>76343</v>
      </c>
      <c r="C114" s="55">
        <f t="shared" ref="C114:L114" si="21">C107+SUM(C109:C113)</f>
        <v>76343</v>
      </c>
      <c r="D114" s="55">
        <f t="shared" si="21"/>
        <v>0</v>
      </c>
      <c r="E114" s="55">
        <f t="shared" si="21"/>
        <v>0</v>
      </c>
      <c r="F114" s="55">
        <f t="shared" si="21"/>
        <v>0</v>
      </c>
      <c r="G114" s="55">
        <f t="shared" si="21"/>
        <v>72843</v>
      </c>
      <c r="H114" s="55">
        <f t="shared" si="21"/>
        <v>0</v>
      </c>
      <c r="I114" s="55">
        <f t="shared" si="21"/>
        <v>3500</v>
      </c>
      <c r="J114" s="55">
        <f t="shared" si="21"/>
        <v>0</v>
      </c>
      <c r="K114" s="55">
        <f t="shared" si="21"/>
        <v>72843</v>
      </c>
      <c r="L114" s="55">
        <f t="shared" si="21"/>
        <v>72843</v>
      </c>
      <c r="M114" s="56">
        <f>IF((C114&lt;&gt;0),ROUND((L114/C114)*100,1),"")</f>
        <v>95.4</v>
      </c>
      <c r="N114" s="717"/>
    </row>
    <row r="115" spans="1:14" x14ac:dyDescent="0.2">
      <c r="A115" s="57"/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717"/>
    </row>
    <row r="116" spans="1:14" ht="13.5" thickBot="1" x14ac:dyDescent="0.25">
      <c r="A116" s="60" t="s">
        <v>96</v>
      </c>
      <c r="B116" s="61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717"/>
    </row>
    <row r="117" spans="1:14" ht="13.5" thickBot="1" x14ac:dyDescent="0.25">
      <c r="A117" s="63" t="s">
        <v>99</v>
      </c>
      <c r="B117" s="44"/>
      <c r="C117" s="44"/>
      <c r="D117" s="64"/>
      <c r="E117" s="74"/>
      <c r="F117" s="64"/>
      <c r="G117" s="64"/>
      <c r="H117" s="64"/>
      <c r="I117" s="64">
        <f>+C117-G117</f>
        <v>0</v>
      </c>
      <c r="J117" s="64"/>
      <c r="K117" s="64"/>
      <c r="L117" s="65">
        <f t="shared" ref="L117:L122" si="22">+J117+K117</f>
        <v>0</v>
      </c>
      <c r="M117" s="76" t="str">
        <f t="shared" ref="M117:M123" si="23">IF((C117&lt;&gt;0),ROUND((L117/C117)*100,1),"")</f>
        <v/>
      </c>
      <c r="N117" s="717"/>
    </row>
    <row r="118" spans="1:14" ht="13.5" thickBot="1" x14ac:dyDescent="0.25">
      <c r="A118" s="66" t="s">
        <v>100</v>
      </c>
      <c r="B118" s="47">
        <f>43815+978+13335+1400+3810</f>
        <v>63338</v>
      </c>
      <c r="C118" s="47">
        <f>43815+978+13335+1400+3810</f>
        <v>63338</v>
      </c>
      <c r="D118" s="67"/>
      <c r="E118" s="67"/>
      <c r="F118" s="67"/>
      <c r="G118" s="67">
        <f>12794+3454+10500+2835</f>
        <v>29583</v>
      </c>
      <c r="H118" s="51"/>
      <c r="I118" s="64">
        <f t="shared" ref="I118:I119" si="24">+C118-G118</f>
        <v>33755</v>
      </c>
      <c r="J118" s="67"/>
      <c r="K118" s="67"/>
      <c r="L118" s="49">
        <f t="shared" si="22"/>
        <v>0</v>
      </c>
      <c r="M118" s="76">
        <f t="shared" si="23"/>
        <v>0</v>
      </c>
      <c r="N118" s="717"/>
    </row>
    <row r="119" spans="1:14" x14ac:dyDescent="0.2">
      <c r="A119" s="66" t="s">
        <v>101</v>
      </c>
      <c r="B119" s="51">
        <f>350+1905+3500+1905+3437+700+508+700</f>
        <v>13005</v>
      </c>
      <c r="C119" s="51">
        <f>350+1905+3500+1905+3437+700+508+700</f>
        <v>13005</v>
      </c>
      <c r="D119" s="67"/>
      <c r="E119" s="67"/>
      <c r="F119" s="67"/>
      <c r="G119" s="67">
        <f>5745+1550</f>
        <v>7295</v>
      </c>
      <c r="H119" s="67"/>
      <c r="I119" s="64">
        <f t="shared" si="24"/>
        <v>5710</v>
      </c>
      <c r="J119" s="67"/>
      <c r="K119" s="67">
        <f>2126+520+243</f>
        <v>2889</v>
      </c>
      <c r="L119" s="49">
        <f t="shared" si="22"/>
        <v>2889</v>
      </c>
      <c r="M119" s="76">
        <f t="shared" si="23"/>
        <v>22.2</v>
      </c>
      <c r="N119" s="717"/>
    </row>
    <row r="120" spans="1:14" x14ac:dyDescent="0.2">
      <c r="A120" s="66" t="s">
        <v>102</v>
      </c>
      <c r="B120" s="51"/>
      <c r="C120" s="67"/>
      <c r="D120" s="67"/>
      <c r="E120" s="67"/>
      <c r="F120" s="67"/>
      <c r="G120" s="67"/>
      <c r="H120" s="67"/>
      <c r="I120" s="67"/>
      <c r="J120" s="67"/>
      <c r="K120" s="67"/>
      <c r="L120" s="68">
        <f t="shared" si="22"/>
        <v>0</v>
      </c>
      <c r="M120" s="76" t="str">
        <f t="shared" si="23"/>
        <v/>
      </c>
      <c r="N120" s="717"/>
    </row>
    <row r="121" spans="1:14" x14ac:dyDescent="0.2">
      <c r="A121" s="69"/>
      <c r="B121" s="51"/>
      <c r="C121" s="67"/>
      <c r="D121" s="67"/>
      <c r="E121" s="67"/>
      <c r="F121" s="67"/>
      <c r="G121" s="67"/>
      <c r="H121" s="67"/>
      <c r="I121" s="67"/>
      <c r="J121" s="67"/>
      <c r="K121" s="67"/>
      <c r="L121" s="68">
        <f t="shared" si="22"/>
        <v>0</v>
      </c>
      <c r="M121" s="76" t="str">
        <f t="shared" si="23"/>
        <v/>
      </c>
      <c r="N121" s="717"/>
    </row>
    <row r="122" spans="1:14" ht="13.5" thickBot="1" x14ac:dyDescent="0.25">
      <c r="A122" s="70"/>
      <c r="B122" s="53"/>
      <c r="C122" s="71"/>
      <c r="D122" s="71"/>
      <c r="E122" s="71"/>
      <c r="F122" s="71"/>
      <c r="G122" s="71"/>
      <c r="H122" s="71"/>
      <c r="I122" s="71"/>
      <c r="J122" s="71"/>
      <c r="K122" s="71"/>
      <c r="L122" s="68">
        <f t="shared" si="22"/>
        <v>0</v>
      </c>
      <c r="M122" s="77" t="str">
        <f t="shared" si="23"/>
        <v/>
      </c>
      <c r="N122" s="717"/>
    </row>
    <row r="123" spans="1:14" ht="13.5" thickBot="1" x14ac:dyDescent="0.25">
      <c r="A123" s="72" t="s">
        <v>81</v>
      </c>
      <c r="B123" s="55">
        <f t="shared" ref="B123:L123" si="25">SUM(B117:B122)</f>
        <v>76343</v>
      </c>
      <c r="C123" s="55">
        <f t="shared" si="25"/>
        <v>76343</v>
      </c>
      <c r="D123" s="55">
        <f t="shared" si="25"/>
        <v>0</v>
      </c>
      <c r="E123" s="55">
        <f t="shared" si="25"/>
        <v>0</v>
      </c>
      <c r="F123" s="55">
        <f t="shared" si="25"/>
        <v>0</v>
      </c>
      <c r="G123" s="55">
        <f t="shared" si="25"/>
        <v>36878</v>
      </c>
      <c r="H123" s="55">
        <f t="shared" si="25"/>
        <v>0</v>
      </c>
      <c r="I123" s="55">
        <f t="shared" si="25"/>
        <v>39465</v>
      </c>
      <c r="J123" s="55">
        <f t="shared" si="25"/>
        <v>0</v>
      </c>
      <c r="K123" s="55">
        <f t="shared" si="25"/>
        <v>2889</v>
      </c>
      <c r="L123" s="55">
        <f t="shared" si="25"/>
        <v>2889</v>
      </c>
      <c r="M123" s="56">
        <f t="shared" si="23"/>
        <v>3.8</v>
      </c>
      <c r="N123" s="717"/>
    </row>
    <row r="133" spans="1:14" ht="31.5" customHeight="1" x14ac:dyDescent="0.2">
      <c r="A133" s="730" t="s">
        <v>758</v>
      </c>
      <c r="B133" s="730"/>
      <c r="C133" s="730"/>
      <c r="D133" s="730"/>
      <c r="E133" s="730"/>
      <c r="F133" s="730"/>
      <c r="G133" s="730"/>
      <c r="H133" s="730"/>
      <c r="I133" s="730"/>
      <c r="J133" s="730"/>
      <c r="K133" s="730"/>
      <c r="L133" s="730"/>
      <c r="M133" s="730"/>
      <c r="N133" s="717" t="str">
        <f>+N1</f>
        <v>5. melléklet a 9/2018. (V. 29.) önkormányzati rendelethez</v>
      </c>
    </row>
    <row r="134" spans="1:14" ht="15.75" thickBo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731" t="s">
        <v>50</v>
      </c>
      <c r="M134" s="731"/>
      <c r="N134" s="717"/>
    </row>
    <row r="135" spans="1:14" ht="13.5" thickBot="1" x14ac:dyDescent="0.25">
      <c r="A135" s="719" t="s">
        <v>91</v>
      </c>
      <c r="B135" s="729" t="s">
        <v>175</v>
      </c>
      <c r="C135" s="729"/>
      <c r="D135" s="729"/>
      <c r="E135" s="729"/>
      <c r="F135" s="729"/>
      <c r="G135" s="729"/>
      <c r="H135" s="729"/>
      <c r="I135" s="729"/>
      <c r="J135" s="725" t="s">
        <v>177</v>
      </c>
      <c r="K135" s="725"/>
      <c r="L135" s="725"/>
      <c r="M135" s="725"/>
      <c r="N135" s="717"/>
    </row>
    <row r="136" spans="1:14" ht="13.5" thickBot="1" x14ac:dyDescent="0.25">
      <c r="A136" s="720"/>
      <c r="B136" s="722" t="s">
        <v>178</v>
      </c>
      <c r="C136" s="724" t="s">
        <v>179</v>
      </c>
      <c r="D136" s="727" t="s">
        <v>173</v>
      </c>
      <c r="E136" s="727"/>
      <c r="F136" s="727"/>
      <c r="G136" s="727"/>
      <c r="H136" s="727"/>
      <c r="I136" s="727"/>
      <c r="J136" s="726"/>
      <c r="K136" s="726"/>
      <c r="L136" s="726"/>
      <c r="M136" s="726"/>
      <c r="N136" s="717"/>
    </row>
    <row r="137" spans="1:14" ht="21.75" thickBot="1" x14ac:dyDescent="0.25">
      <c r="A137" s="720"/>
      <c r="B137" s="722"/>
      <c r="C137" s="724"/>
      <c r="D137" s="695" t="s">
        <v>178</v>
      </c>
      <c r="E137" s="695" t="s">
        <v>179</v>
      </c>
      <c r="F137" s="695" t="s">
        <v>178</v>
      </c>
      <c r="G137" s="695" t="s">
        <v>179</v>
      </c>
      <c r="H137" s="695" t="s">
        <v>178</v>
      </c>
      <c r="I137" s="695" t="s">
        <v>179</v>
      </c>
      <c r="J137" s="726"/>
      <c r="K137" s="726"/>
      <c r="L137" s="726"/>
      <c r="M137" s="726"/>
      <c r="N137" s="717"/>
    </row>
    <row r="138" spans="1:14" ht="32.25" thickBot="1" x14ac:dyDescent="0.25">
      <c r="A138" s="721"/>
      <c r="B138" s="724" t="s">
        <v>174</v>
      </c>
      <c r="C138" s="724"/>
      <c r="D138" s="724" t="str">
        <f>+CONCATENATE(LEFT(ÖSSZEFÜGGÉSEK!A139,4),". előtt")</f>
        <v>. előtt</v>
      </c>
      <c r="E138" s="724"/>
      <c r="F138" s="724" t="str">
        <f>+CONCATENATE(LEFT(ÖSSZEFÜGGÉSEK!A139,4),". évi")</f>
        <v>. évi</v>
      </c>
      <c r="G138" s="724"/>
      <c r="H138" s="722" t="str">
        <f>+CONCATENATE(LEFT(ÖSSZEFÜGGÉSEK!A139,4),". után")</f>
        <v>. után</v>
      </c>
      <c r="I138" s="722"/>
      <c r="J138" s="696" t="str">
        <f>+D138</f>
        <v>. előtt</v>
      </c>
      <c r="K138" s="695" t="str">
        <f>+F138</f>
        <v>. évi</v>
      </c>
      <c r="L138" s="696" t="s">
        <v>38</v>
      </c>
      <c r="M138" s="695" t="str">
        <f>+CONCATENATE("Teljesítés %-a ",LEFT(ÖSSZEFÜGGÉSEK!A139,4),". XII. 31-ig")</f>
        <v>Teljesítés %-a . XII. 31-ig</v>
      </c>
      <c r="N138" s="717"/>
    </row>
    <row r="139" spans="1:14" ht="13.5" thickBot="1" x14ac:dyDescent="0.25">
      <c r="A139" s="40" t="s">
        <v>336</v>
      </c>
      <c r="B139" s="696" t="s">
        <v>337</v>
      </c>
      <c r="C139" s="696" t="s">
        <v>338</v>
      </c>
      <c r="D139" s="41" t="s">
        <v>339</v>
      </c>
      <c r="E139" s="695" t="s">
        <v>340</v>
      </c>
      <c r="F139" s="695" t="s">
        <v>417</v>
      </c>
      <c r="G139" s="695" t="s">
        <v>418</v>
      </c>
      <c r="H139" s="696" t="s">
        <v>419</v>
      </c>
      <c r="I139" s="41" t="s">
        <v>420</v>
      </c>
      <c r="J139" s="41" t="s">
        <v>464</v>
      </c>
      <c r="K139" s="41" t="s">
        <v>465</v>
      </c>
      <c r="L139" s="41" t="s">
        <v>466</v>
      </c>
      <c r="M139" s="42" t="s">
        <v>467</v>
      </c>
      <c r="N139" s="717"/>
    </row>
    <row r="140" spans="1:14" x14ac:dyDescent="0.2">
      <c r="A140" s="43" t="s">
        <v>92</v>
      </c>
      <c r="B140" s="44"/>
      <c r="C140" s="44"/>
      <c r="D140" s="64"/>
      <c r="E140" s="74"/>
      <c r="F140" s="64"/>
      <c r="G140" s="64"/>
      <c r="H140" s="64"/>
      <c r="I140" s="64"/>
      <c r="J140" s="64"/>
      <c r="K140" s="64"/>
      <c r="L140" s="45">
        <f t="shared" ref="L140:L146" si="26">+J140+K140</f>
        <v>0</v>
      </c>
      <c r="M140" s="75" t="str">
        <f>IF((C140&lt;&gt;0),ROUND((L140/C140)*100,1),"")</f>
        <v/>
      </c>
      <c r="N140" s="717"/>
    </row>
    <row r="141" spans="1:14" x14ac:dyDescent="0.2">
      <c r="A141" s="46" t="s">
        <v>103</v>
      </c>
      <c r="B141" s="47"/>
      <c r="C141" s="47"/>
      <c r="D141" s="48"/>
      <c r="E141" s="48"/>
      <c r="F141" s="48"/>
      <c r="G141" s="48"/>
      <c r="H141" s="48"/>
      <c r="I141" s="48"/>
      <c r="J141" s="48"/>
      <c r="K141" s="48"/>
      <c r="L141" s="49">
        <f t="shared" si="26"/>
        <v>0</v>
      </c>
      <c r="M141" s="76" t="str">
        <f t="shared" ref="M141:M146" si="27">IF((C141&lt;&gt;0),ROUND((L141/C141)*100,1),"")</f>
        <v/>
      </c>
      <c r="N141" s="717"/>
    </row>
    <row r="142" spans="1:14" x14ac:dyDescent="0.2">
      <c r="A142" s="50" t="s">
        <v>93</v>
      </c>
      <c r="B142" s="51">
        <v>224536</v>
      </c>
      <c r="C142" s="51">
        <v>224536</v>
      </c>
      <c r="D142" s="67"/>
      <c r="E142" s="67"/>
      <c r="F142" s="67"/>
      <c r="G142" s="67">
        <v>222736</v>
      </c>
      <c r="H142" s="67"/>
      <c r="I142" s="67">
        <f>+C142-G142</f>
        <v>1800</v>
      </c>
      <c r="J142" s="67"/>
      <c r="K142" s="67">
        <f>+G142</f>
        <v>222736</v>
      </c>
      <c r="L142" s="49">
        <f t="shared" si="26"/>
        <v>222736</v>
      </c>
      <c r="M142" s="76">
        <f t="shared" si="27"/>
        <v>99.2</v>
      </c>
      <c r="N142" s="717"/>
    </row>
    <row r="143" spans="1:14" x14ac:dyDescent="0.2">
      <c r="A143" s="50" t="s">
        <v>104</v>
      </c>
      <c r="B143" s="51">
        <v>24948</v>
      </c>
      <c r="C143" s="51">
        <v>24948</v>
      </c>
      <c r="D143" s="67"/>
      <c r="E143" s="67"/>
      <c r="F143" s="67"/>
      <c r="G143" s="67">
        <v>24748</v>
      </c>
      <c r="H143" s="67"/>
      <c r="I143" s="67">
        <f>+C143-G143</f>
        <v>200</v>
      </c>
      <c r="J143" s="67"/>
      <c r="K143" s="67">
        <f>+G143</f>
        <v>24748</v>
      </c>
      <c r="L143" s="49">
        <f t="shared" si="26"/>
        <v>24748</v>
      </c>
      <c r="M143" s="76">
        <f t="shared" si="27"/>
        <v>99.2</v>
      </c>
      <c r="N143" s="717"/>
    </row>
    <row r="144" spans="1:14" x14ac:dyDescent="0.2">
      <c r="A144" s="50" t="s">
        <v>94</v>
      </c>
      <c r="B144" s="51"/>
      <c r="C144" s="67"/>
      <c r="D144" s="67"/>
      <c r="E144" s="67"/>
      <c r="F144" s="67"/>
      <c r="G144" s="67"/>
      <c r="H144" s="67"/>
      <c r="I144" s="67"/>
      <c r="J144" s="67"/>
      <c r="K144" s="67"/>
      <c r="L144" s="49">
        <f t="shared" si="26"/>
        <v>0</v>
      </c>
      <c r="M144" s="76" t="str">
        <f t="shared" si="27"/>
        <v/>
      </c>
      <c r="N144" s="717"/>
    </row>
    <row r="145" spans="1:14" x14ac:dyDescent="0.2">
      <c r="A145" s="50" t="s">
        <v>95</v>
      </c>
      <c r="B145" s="51"/>
      <c r="C145" s="67"/>
      <c r="D145" s="67"/>
      <c r="E145" s="67"/>
      <c r="F145" s="67"/>
      <c r="G145" s="67"/>
      <c r="H145" s="67"/>
      <c r="I145" s="67"/>
      <c r="J145" s="67"/>
      <c r="K145" s="67"/>
      <c r="L145" s="49">
        <f t="shared" si="26"/>
        <v>0</v>
      </c>
      <c r="M145" s="76" t="str">
        <f t="shared" si="27"/>
        <v/>
      </c>
      <c r="N145" s="717"/>
    </row>
    <row r="146" spans="1:14" ht="13.5" thickBot="1" x14ac:dyDescent="0.25">
      <c r="A146" s="52"/>
      <c r="B146" s="53"/>
      <c r="C146" s="71"/>
      <c r="D146" s="71"/>
      <c r="E146" s="71"/>
      <c r="F146" s="71"/>
      <c r="G146" s="71"/>
      <c r="H146" s="71"/>
      <c r="I146" s="71"/>
      <c r="J146" s="71"/>
      <c r="K146" s="71"/>
      <c r="L146" s="49">
        <f t="shared" si="26"/>
        <v>0</v>
      </c>
      <c r="M146" s="77" t="str">
        <f t="shared" si="27"/>
        <v/>
      </c>
      <c r="N146" s="717"/>
    </row>
    <row r="147" spans="1:14" ht="13.5" thickBot="1" x14ac:dyDescent="0.25">
      <c r="A147" s="54" t="s">
        <v>97</v>
      </c>
      <c r="B147" s="55">
        <f>B140+SUM(B142:B146)</f>
        <v>249484</v>
      </c>
      <c r="C147" s="55">
        <f t="shared" ref="C147:L147" si="28">C140+SUM(C142:C146)</f>
        <v>249484</v>
      </c>
      <c r="D147" s="55">
        <f t="shared" si="28"/>
        <v>0</v>
      </c>
      <c r="E147" s="55">
        <f t="shared" si="28"/>
        <v>0</v>
      </c>
      <c r="F147" s="55">
        <f t="shared" si="28"/>
        <v>0</v>
      </c>
      <c r="G147" s="55">
        <f t="shared" si="28"/>
        <v>247484</v>
      </c>
      <c r="H147" s="55">
        <f t="shared" si="28"/>
        <v>0</v>
      </c>
      <c r="I147" s="55">
        <f t="shared" si="28"/>
        <v>2000</v>
      </c>
      <c r="J147" s="55">
        <f t="shared" si="28"/>
        <v>0</v>
      </c>
      <c r="K147" s="55">
        <f t="shared" si="28"/>
        <v>247484</v>
      </c>
      <c r="L147" s="55">
        <f t="shared" si="28"/>
        <v>247484</v>
      </c>
      <c r="M147" s="56">
        <f>IF((C147&lt;&gt;0),ROUND((L147/C147)*100,1),"")</f>
        <v>99.2</v>
      </c>
      <c r="N147" s="717"/>
    </row>
    <row r="148" spans="1:14" x14ac:dyDescent="0.2">
      <c r="A148" s="57"/>
      <c r="B148" s="58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717"/>
    </row>
    <row r="149" spans="1:14" ht="13.5" thickBot="1" x14ac:dyDescent="0.25">
      <c r="A149" s="60" t="s">
        <v>96</v>
      </c>
      <c r="B149" s="61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717"/>
    </row>
    <row r="150" spans="1:14" x14ac:dyDescent="0.2">
      <c r="A150" s="63" t="s">
        <v>99</v>
      </c>
      <c r="B150" s="44"/>
      <c r="C150" s="44"/>
      <c r="D150" s="64"/>
      <c r="E150" s="74"/>
      <c r="F150" s="64"/>
      <c r="G150" s="64"/>
      <c r="H150" s="64"/>
      <c r="I150" s="64"/>
      <c r="J150" s="64"/>
      <c r="K150" s="64"/>
      <c r="L150" s="65">
        <f t="shared" ref="L150:L155" si="29">+J150+K150</f>
        <v>0</v>
      </c>
      <c r="M150" s="76" t="str">
        <f t="shared" ref="M150:M156" si="30">IF((C150&lt;&gt;0),ROUND((L150/C150)*100,1),"")</f>
        <v/>
      </c>
      <c r="N150" s="717"/>
    </row>
    <row r="151" spans="1:14" x14ac:dyDescent="0.2">
      <c r="A151" s="66" t="s">
        <v>100</v>
      </c>
      <c r="B151" s="47">
        <v>222214</v>
      </c>
      <c r="C151" s="47">
        <v>222214</v>
      </c>
      <c r="D151" s="67"/>
      <c r="E151" s="67"/>
      <c r="F151" s="67"/>
      <c r="G151" s="67">
        <f>120740+32870</f>
        <v>153610</v>
      </c>
      <c r="H151" s="51"/>
      <c r="I151" s="67">
        <f>+C151-G151</f>
        <v>68604</v>
      </c>
      <c r="J151" s="67"/>
      <c r="K151" s="67"/>
      <c r="L151" s="49">
        <f t="shared" si="29"/>
        <v>0</v>
      </c>
      <c r="M151" s="76">
        <f t="shared" si="30"/>
        <v>0</v>
      </c>
      <c r="N151" s="717"/>
    </row>
    <row r="152" spans="1:14" x14ac:dyDescent="0.2">
      <c r="A152" s="66" t="s">
        <v>101</v>
      </c>
      <c r="B152" s="51">
        <v>27270</v>
      </c>
      <c r="C152" s="51">
        <v>27270</v>
      </c>
      <c r="D152" s="67"/>
      <c r="E152" s="67"/>
      <c r="F152" s="67"/>
      <c r="G152" s="67">
        <f>16492+4453</f>
        <v>20945</v>
      </c>
      <c r="H152" s="67"/>
      <c r="I152" s="67">
        <f>+C152-G152</f>
        <v>6325</v>
      </c>
      <c r="J152" s="67"/>
      <c r="K152" s="67">
        <f>2700+729+720</f>
        <v>4149</v>
      </c>
      <c r="L152" s="49">
        <f t="shared" si="29"/>
        <v>4149</v>
      </c>
      <c r="M152" s="76">
        <f t="shared" si="30"/>
        <v>15.2</v>
      </c>
      <c r="N152" s="717"/>
    </row>
    <row r="153" spans="1:14" x14ac:dyDescent="0.2">
      <c r="A153" s="66" t="s">
        <v>102</v>
      </c>
      <c r="B153" s="51"/>
      <c r="C153" s="67"/>
      <c r="D153" s="67"/>
      <c r="E153" s="67"/>
      <c r="F153" s="67"/>
      <c r="G153" s="67"/>
      <c r="H153" s="67"/>
      <c r="I153" s="67"/>
      <c r="J153" s="67"/>
      <c r="K153" s="67"/>
      <c r="L153" s="68">
        <f t="shared" si="29"/>
        <v>0</v>
      </c>
      <c r="M153" s="76" t="str">
        <f t="shared" si="30"/>
        <v/>
      </c>
      <c r="N153" s="717"/>
    </row>
    <row r="154" spans="1:14" x14ac:dyDescent="0.2">
      <c r="A154" s="69"/>
      <c r="B154" s="51"/>
      <c r="C154" s="67"/>
      <c r="D154" s="67"/>
      <c r="E154" s="67"/>
      <c r="F154" s="67"/>
      <c r="G154" s="67"/>
      <c r="H154" s="67"/>
      <c r="I154" s="67"/>
      <c r="J154" s="67"/>
      <c r="K154" s="67"/>
      <c r="L154" s="68">
        <f t="shared" si="29"/>
        <v>0</v>
      </c>
      <c r="M154" s="76" t="str">
        <f t="shared" si="30"/>
        <v/>
      </c>
      <c r="N154" s="717"/>
    </row>
    <row r="155" spans="1:14" ht="13.5" thickBot="1" x14ac:dyDescent="0.25">
      <c r="A155" s="70"/>
      <c r="B155" s="53"/>
      <c r="C155" s="71"/>
      <c r="D155" s="71"/>
      <c r="E155" s="71"/>
      <c r="F155" s="71"/>
      <c r="G155" s="71"/>
      <c r="H155" s="71"/>
      <c r="I155" s="71"/>
      <c r="J155" s="71"/>
      <c r="K155" s="71"/>
      <c r="L155" s="68">
        <f t="shared" si="29"/>
        <v>0</v>
      </c>
      <c r="M155" s="77" t="str">
        <f t="shared" si="30"/>
        <v/>
      </c>
      <c r="N155" s="717"/>
    </row>
    <row r="156" spans="1:14" ht="13.5" thickBot="1" x14ac:dyDescent="0.25">
      <c r="A156" s="72" t="s">
        <v>81</v>
      </c>
      <c r="B156" s="55">
        <f t="shared" ref="B156:L156" si="31">SUM(B150:B155)</f>
        <v>249484</v>
      </c>
      <c r="C156" s="55">
        <f t="shared" si="31"/>
        <v>249484</v>
      </c>
      <c r="D156" s="55">
        <f t="shared" si="31"/>
        <v>0</v>
      </c>
      <c r="E156" s="55">
        <f t="shared" si="31"/>
        <v>0</v>
      </c>
      <c r="F156" s="55">
        <f t="shared" si="31"/>
        <v>0</v>
      </c>
      <c r="G156" s="55">
        <f t="shared" si="31"/>
        <v>174555</v>
      </c>
      <c r="H156" s="55">
        <f t="shared" si="31"/>
        <v>0</v>
      </c>
      <c r="I156" s="55">
        <f t="shared" si="31"/>
        <v>74929</v>
      </c>
      <c r="J156" s="55">
        <f t="shared" si="31"/>
        <v>0</v>
      </c>
      <c r="K156" s="55">
        <f t="shared" si="31"/>
        <v>4149</v>
      </c>
      <c r="L156" s="55">
        <f t="shared" si="31"/>
        <v>4149</v>
      </c>
      <c r="M156" s="56">
        <f t="shared" si="30"/>
        <v>1.7</v>
      </c>
      <c r="N156" s="717"/>
    </row>
    <row r="164" spans="1:14" ht="30" customHeight="1" x14ac:dyDescent="0.2">
      <c r="A164" s="730" t="s">
        <v>759</v>
      </c>
      <c r="B164" s="730"/>
      <c r="C164" s="730"/>
      <c r="D164" s="730"/>
      <c r="E164" s="730"/>
      <c r="F164" s="730"/>
      <c r="G164" s="730"/>
      <c r="H164" s="730"/>
      <c r="I164" s="730"/>
      <c r="J164" s="730"/>
      <c r="K164" s="730"/>
      <c r="L164" s="730"/>
      <c r="M164" s="730"/>
      <c r="N164" s="717" t="str">
        <f>+N1</f>
        <v>5. melléklet a 9/2018. (V. 29.) önkormányzati rendelethez</v>
      </c>
    </row>
    <row r="165" spans="1:14" ht="15.75" thickBo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731" t="s">
        <v>50</v>
      </c>
      <c r="M165" s="731"/>
      <c r="N165" s="717"/>
    </row>
    <row r="166" spans="1:14" ht="13.5" thickBot="1" x14ac:dyDescent="0.25">
      <c r="A166" s="719" t="s">
        <v>91</v>
      </c>
      <c r="B166" s="729" t="s">
        <v>175</v>
      </c>
      <c r="C166" s="729"/>
      <c r="D166" s="729"/>
      <c r="E166" s="729"/>
      <c r="F166" s="729"/>
      <c r="G166" s="729"/>
      <c r="H166" s="729"/>
      <c r="I166" s="729"/>
      <c r="J166" s="725" t="s">
        <v>177</v>
      </c>
      <c r="K166" s="725"/>
      <c r="L166" s="725"/>
      <c r="M166" s="725"/>
      <c r="N166" s="717"/>
    </row>
    <row r="167" spans="1:14" ht="13.5" thickBot="1" x14ac:dyDescent="0.25">
      <c r="A167" s="720"/>
      <c r="B167" s="722" t="s">
        <v>178</v>
      </c>
      <c r="C167" s="724" t="s">
        <v>179</v>
      </c>
      <c r="D167" s="727" t="s">
        <v>173</v>
      </c>
      <c r="E167" s="727"/>
      <c r="F167" s="727"/>
      <c r="G167" s="727"/>
      <c r="H167" s="727"/>
      <c r="I167" s="727"/>
      <c r="J167" s="726"/>
      <c r="K167" s="726"/>
      <c r="L167" s="726"/>
      <c r="M167" s="726"/>
      <c r="N167" s="717"/>
    </row>
    <row r="168" spans="1:14" ht="21.75" thickBot="1" x14ac:dyDescent="0.25">
      <c r="A168" s="720"/>
      <c r="B168" s="722"/>
      <c r="C168" s="724"/>
      <c r="D168" s="695" t="s">
        <v>178</v>
      </c>
      <c r="E168" s="695" t="s">
        <v>179</v>
      </c>
      <c r="F168" s="695" t="s">
        <v>178</v>
      </c>
      <c r="G168" s="695" t="s">
        <v>179</v>
      </c>
      <c r="H168" s="695" t="s">
        <v>178</v>
      </c>
      <c r="I168" s="695" t="s">
        <v>179</v>
      </c>
      <c r="J168" s="726"/>
      <c r="K168" s="726"/>
      <c r="L168" s="726"/>
      <c r="M168" s="726"/>
      <c r="N168" s="717"/>
    </row>
    <row r="169" spans="1:14" ht="32.25" thickBot="1" x14ac:dyDescent="0.25">
      <c r="A169" s="721"/>
      <c r="B169" s="724" t="s">
        <v>174</v>
      </c>
      <c r="C169" s="724"/>
      <c r="D169" s="724" t="str">
        <f>+CONCATENATE(LEFT(ÖSSZEFÜGGÉSEK!A172,4),". előtt")</f>
        <v>. előtt</v>
      </c>
      <c r="E169" s="724"/>
      <c r="F169" s="724" t="str">
        <f>+CONCATENATE(LEFT(ÖSSZEFÜGGÉSEK!A172,4),". évi")</f>
        <v>. évi</v>
      </c>
      <c r="G169" s="724"/>
      <c r="H169" s="722" t="str">
        <f>+CONCATENATE(LEFT(ÖSSZEFÜGGÉSEK!A172,4),". után")</f>
        <v>. után</v>
      </c>
      <c r="I169" s="722"/>
      <c r="J169" s="696" t="str">
        <f>+D169</f>
        <v>. előtt</v>
      </c>
      <c r="K169" s="695" t="str">
        <f>+F169</f>
        <v>. évi</v>
      </c>
      <c r="L169" s="696" t="s">
        <v>38</v>
      </c>
      <c r="M169" s="695" t="str">
        <f>+CONCATENATE("Teljesítés %-a ",LEFT(ÖSSZEFÜGGÉSEK!A172,4),". XII. 31-ig")</f>
        <v>Teljesítés %-a . XII. 31-ig</v>
      </c>
      <c r="N169" s="717"/>
    </row>
    <row r="170" spans="1:14" ht="13.5" thickBot="1" x14ac:dyDescent="0.25">
      <c r="A170" s="40" t="s">
        <v>336</v>
      </c>
      <c r="B170" s="696" t="s">
        <v>337</v>
      </c>
      <c r="C170" s="696" t="s">
        <v>338</v>
      </c>
      <c r="D170" s="41" t="s">
        <v>339</v>
      </c>
      <c r="E170" s="695" t="s">
        <v>340</v>
      </c>
      <c r="F170" s="695" t="s">
        <v>417</v>
      </c>
      <c r="G170" s="695" t="s">
        <v>418</v>
      </c>
      <c r="H170" s="696" t="s">
        <v>419</v>
      </c>
      <c r="I170" s="41" t="s">
        <v>420</v>
      </c>
      <c r="J170" s="41" t="s">
        <v>464</v>
      </c>
      <c r="K170" s="41" t="s">
        <v>465</v>
      </c>
      <c r="L170" s="41" t="s">
        <v>466</v>
      </c>
      <c r="M170" s="42" t="s">
        <v>467</v>
      </c>
      <c r="N170" s="717"/>
    </row>
    <row r="171" spans="1:14" x14ac:dyDescent="0.2">
      <c r="A171" s="43" t="s">
        <v>92</v>
      </c>
      <c r="B171" s="44"/>
      <c r="C171" s="44"/>
      <c r="D171" s="64"/>
      <c r="E171" s="74"/>
      <c r="F171" s="64"/>
      <c r="G171" s="64"/>
      <c r="H171" s="64"/>
      <c r="I171" s="64"/>
      <c r="J171" s="64"/>
      <c r="K171" s="64"/>
      <c r="L171" s="45">
        <f t="shared" ref="L171:L177" si="32">+J171+K171</f>
        <v>0</v>
      </c>
      <c r="M171" s="75" t="str">
        <f>IF((C171&lt;&gt;0),ROUND((L171/C171)*100,1),"")</f>
        <v/>
      </c>
      <c r="N171" s="717"/>
    </row>
    <row r="172" spans="1:14" x14ac:dyDescent="0.2">
      <c r="A172" s="46" t="s">
        <v>103</v>
      </c>
      <c r="B172" s="47"/>
      <c r="C172" s="47"/>
      <c r="D172" s="48"/>
      <c r="E172" s="48"/>
      <c r="F172" s="48"/>
      <c r="G172" s="48"/>
      <c r="H172" s="48"/>
      <c r="I172" s="48"/>
      <c r="J172" s="48"/>
      <c r="K172" s="48"/>
      <c r="L172" s="49">
        <f t="shared" si="32"/>
        <v>0</v>
      </c>
      <c r="M172" s="76" t="str">
        <f t="shared" ref="M172:M177" si="33">IF((C172&lt;&gt;0),ROUND((L172/C172)*100,1),"")</f>
        <v/>
      </c>
      <c r="N172" s="717"/>
    </row>
    <row r="173" spans="1:14" x14ac:dyDescent="0.2">
      <c r="A173" s="50" t="s">
        <v>93</v>
      </c>
      <c r="B173" s="51">
        <v>34735</v>
      </c>
      <c r="C173" s="51">
        <f>+B173</f>
        <v>34735</v>
      </c>
      <c r="D173" s="67"/>
      <c r="E173" s="67"/>
      <c r="F173" s="67"/>
      <c r="G173" s="67">
        <f>8684+26051</f>
        <v>34735</v>
      </c>
      <c r="H173" s="67"/>
      <c r="I173" s="67"/>
      <c r="J173" s="67"/>
      <c r="K173" s="67">
        <f>+G173</f>
        <v>34735</v>
      </c>
      <c r="L173" s="49">
        <f t="shared" si="32"/>
        <v>34735</v>
      </c>
      <c r="M173" s="76">
        <f t="shared" si="33"/>
        <v>100</v>
      </c>
      <c r="N173" s="717"/>
    </row>
    <row r="174" spans="1:14" x14ac:dyDescent="0.2">
      <c r="A174" s="50" t="s">
        <v>104</v>
      </c>
      <c r="B174" s="51">
        <v>6129</v>
      </c>
      <c r="C174" s="51">
        <f>+B174</f>
        <v>6129</v>
      </c>
      <c r="D174" s="67"/>
      <c r="E174" s="67"/>
      <c r="F174" s="67"/>
      <c r="G174" s="67">
        <f>1532+4597</f>
        <v>6129</v>
      </c>
      <c r="H174" s="67"/>
      <c r="I174" s="67"/>
      <c r="J174" s="67"/>
      <c r="K174" s="67">
        <f>+G174</f>
        <v>6129</v>
      </c>
      <c r="L174" s="49">
        <f t="shared" si="32"/>
        <v>6129</v>
      </c>
      <c r="M174" s="76">
        <f t="shared" si="33"/>
        <v>100</v>
      </c>
      <c r="N174" s="717"/>
    </row>
    <row r="175" spans="1:14" x14ac:dyDescent="0.2">
      <c r="A175" s="50" t="s">
        <v>94</v>
      </c>
      <c r="B175" s="51"/>
      <c r="C175" s="67"/>
      <c r="D175" s="67"/>
      <c r="E175" s="67"/>
      <c r="F175" s="67"/>
      <c r="G175" s="67"/>
      <c r="H175" s="67"/>
      <c r="I175" s="67"/>
      <c r="J175" s="67"/>
      <c r="K175" s="67"/>
      <c r="L175" s="49">
        <f t="shared" si="32"/>
        <v>0</v>
      </c>
      <c r="M175" s="76" t="str">
        <f t="shared" si="33"/>
        <v/>
      </c>
      <c r="N175" s="717"/>
    </row>
    <row r="176" spans="1:14" x14ac:dyDescent="0.2">
      <c r="A176" s="50" t="s">
        <v>95</v>
      </c>
      <c r="B176" s="51"/>
      <c r="C176" s="67"/>
      <c r="D176" s="67"/>
      <c r="E176" s="67"/>
      <c r="F176" s="67"/>
      <c r="G176" s="67"/>
      <c r="H176" s="67"/>
      <c r="I176" s="67"/>
      <c r="J176" s="67"/>
      <c r="K176" s="67"/>
      <c r="L176" s="49">
        <f t="shared" si="32"/>
        <v>0</v>
      </c>
      <c r="M176" s="76" t="str">
        <f t="shared" si="33"/>
        <v/>
      </c>
      <c r="N176" s="717"/>
    </row>
    <row r="177" spans="1:14" ht="13.5" thickBot="1" x14ac:dyDescent="0.25">
      <c r="A177" s="52"/>
      <c r="B177" s="53"/>
      <c r="C177" s="71"/>
      <c r="D177" s="71"/>
      <c r="E177" s="71"/>
      <c r="F177" s="71"/>
      <c r="G177" s="71"/>
      <c r="H177" s="71"/>
      <c r="I177" s="71"/>
      <c r="J177" s="71"/>
      <c r="K177" s="71"/>
      <c r="L177" s="49">
        <f t="shared" si="32"/>
        <v>0</v>
      </c>
      <c r="M177" s="77" t="str">
        <f t="shared" si="33"/>
        <v/>
      </c>
      <c r="N177" s="717"/>
    </row>
    <row r="178" spans="1:14" ht="13.5" thickBot="1" x14ac:dyDescent="0.25">
      <c r="A178" s="54" t="s">
        <v>97</v>
      </c>
      <c r="B178" s="55">
        <f>B171+SUM(B173:B177)</f>
        <v>40864</v>
      </c>
      <c r="C178" s="55">
        <f t="shared" ref="C178:L178" si="34">C171+SUM(C173:C177)</f>
        <v>40864</v>
      </c>
      <c r="D178" s="55">
        <f t="shared" si="34"/>
        <v>0</v>
      </c>
      <c r="E178" s="55">
        <f t="shared" si="34"/>
        <v>0</v>
      </c>
      <c r="F178" s="55">
        <f t="shared" si="34"/>
        <v>0</v>
      </c>
      <c r="G178" s="55">
        <f t="shared" si="34"/>
        <v>40864</v>
      </c>
      <c r="H178" s="55">
        <f t="shared" si="34"/>
        <v>0</v>
      </c>
      <c r="I178" s="55">
        <f t="shared" si="34"/>
        <v>0</v>
      </c>
      <c r="J178" s="55">
        <f t="shared" si="34"/>
        <v>0</v>
      </c>
      <c r="K178" s="55">
        <f t="shared" si="34"/>
        <v>40864</v>
      </c>
      <c r="L178" s="55">
        <f t="shared" si="34"/>
        <v>40864</v>
      </c>
      <c r="M178" s="56">
        <f>IF((C178&lt;&gt;0),ROUND((L178/C178)*100,1),"")</f>
        <v>100</v>
      </c>
      <c r="N178" s="717"/>
    </row>
    <row r="179" spans="1:14" x14ac:dyDescent="0.2">
      <c r="A179" s="57"/>
      <c r="B179" s="58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717"/>
    </row>
    <row r="180" spans="1:14" ht="13.5" thickBot="1" x14ac:dyDescent="0.25">
      <c r="A180" s="60" t="s">
        <v>96</v>
      </c>
      <c r="B180" s="61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717"/>
    </row>
    <row r="181" spans="1:14" x14ac:dyDescent="0.2">
      <c r="A181" s="63" t="s">
        <v>99</v>
      </c>
      <c r="B181" s="44">
        <f>13285+3587</f>
        <v>16872</v>
      </c>
      <c r="C181" s="44">
        <f>13285+3587</f>
        <v>16872</v>
      </c>
      <c r="D181" s="64"/>
      <c r="E181" s="74"/>
      <c r="F181" s="64"/>
      <c r="G181" s="64">
        <f>2093+460</f>
        <v>2553</v>
      </c>
      <c r="H181" s="64"/>
      <c r="I181" s="64"/>
      <c r="J181" s="64"/>
      <c r="K181" s="64">
        <f>2093+460</f>
        <v>2553</v>
      </c>
      <c r="L181" s="65">
        <f t="shared" ref="L181:L186" si="35">+J181+K181</f>
        <v>2553</v>
      </c>
      <c r="M181" s="76">
        <f t="shared" ref="M181:M187" si="36">IF((C181&lt;&gt;0),ROUND((L181/C181)*100,1),"")</f>
        <v>15.1</v>
      </c>
      <c r="N181" s="717"/>
    </row>
    <row r="182" spans="1:14" x14ac:dyDescent="0.2">
      <c r="A182" s="66" t="s">
        <v>100</v>
      </c>
      <c r="B182" s="47">
        <f>1946+526</f>
        <v>2472</v>
      </c>
      <c r="C182" s="47">
        <f>1946+526</f>
        <v>2472</v>
      </c>
      <c r="D182" s="67"/>
      <c r="E182" s="67"/>
      <c r="F182" s="67"/>
      <c r="G182" s="67">
        <f>1436+1025+665</f>
        <v>3126</v>
      </c>
      <c r="H182" s="51"/>
      <c r="I182" s="67">
        <f>+C182-G182</f>
        <v>-654</v>
      </c>
      <c r="J182" s="67"/>
      <c r="K182" s="67">
        <f>1436+1025+665</f>
        <v>3126</v>
      </c>
      <c r="L182" s="49">
        <f t="shared" si="35"/>
        <v>3126</v>
      </c>
      <c r="M182" s="76">
        <f t="shared" si="36"/>
        <v>126.5</v>
      </c>
      <c r="N182" s="717"/>
    </row>
    <row r="183" spans="1:14" x14ac:dyDescent="0.2">
      <c r="A183" s="66" t="s">
        <v>101</v>
      </c>
      <c r="B183" s="51">
        <f>17029+4490</f>
        <v>21519</v>
      </c>
      <c r="C183" s="51">
        <f>17029+4490</f>
        <v>21519</v>
      </c>
      <c r="D183" s="67"/>
      <c r="E183" s="67"/>
      <c r="F183" s="67"/>
      <c r="G183" s="67">
        <f>7900+20+2139</f>
        <v>10059</v>
      </c>
      <c r="H183" s="67"/>
      <c r="I183" s="67">
        <f>+C183-G183</f>
        <v>11460</v>
      </c>
      <c r="J183" s="67"/>
      <c r="K183" s="67">
        <f>7900+20+2138</f>
        <v>10058</v>
      </c>
      <c r="L183" s="49">
        <f t="shared" si="35"/>
        <v>10058</v>
      </c>
      <c r="M183" s="76">
        <f t="shared" si="36"/>
        <v>46.7</v>
      </c>
      <c r="N183" s="717"/>
    </row>
    <row r="184" spans="1:14" x14ac:dyDescent="0.2">
      <c r="A184" s="66" t="s">
        <v>102</v>
      </c>
      <c r="B184" s="51"/>
      <c r="C184" s="67"/>
      <c r="D184" s="67"/>
      <c r="E184" s="67"/>
      <c r="F184" s="67"/>
      <c r="G184" s="67"/>
      <c r="H184" s="67"/>
      <c r="I184" s="67"/>
      <c r="J184" s="67"/>
      <c r="K184" s="67"/>
      <c r="L184" s="68">
        <f t="shared" si="35"/>
        <v>0</v>
      </c>
      <c r="M184" s="76" t="str">
        <f t="shared" si="36"/>
        <v/>
      </c>
      <c r="N184" s="717"/>
    </row>
    <row r="185" spans="1:14" x14ac:dyDescent="0.2">
      <c r="A185" s="69"/>
      <c r="B185" s="51"/>
      <c r="C185" s="67"/>
      <c r="D185" s="67"/>
      <c r="E185" s="67"/>
      <c r="F185" s="67"/>
      <c r="G185" s="67"/>
      <c r="H185" s="67"/>
      <c r="I185" s="67"/>
      <c r="J185" s="67"/>
      <c r="K185" s="67"/>
      <c r="L185" s="68">
        <f t="shared" si="35"/>
        <v>0</v>
      </c>
      <c r="M185" s="76" t="str">
        <f t="shared" si="36"/>
        <v/>
      </c>
      <c r="N185" s="717"/>
    </row>
    <row r="186" spans="1:14" ht="13.5" thickBot="1" x14ac:dyDescent="0.25">
      <c r="A186" s="70"/>
      <c r="B186" s="53"/>
      <c r="C186" s="71"/>
      <c r="D186" s="71"/>
      <c r="E186" s="71"/>
      <c r="F186" s="71"/>
      <c r="G186" s="71"/>
      <c r="H186" s="71"/>
      <c r="I186" s="71"/>
      <c r="J186" s="71"/>
      <c r="K186" s="71"/>
      <c r="L186" s="68">
        <f t="shared" si="35"/>
        <v>0</v>
      </c>
      <c r="M186" s="77" t="str">
        <f t="shared" si="36"/>
        <v/>
      </c>
      <c r="N186" s="717"/>
    </row>
    <row r="187" spans="1:14" ht="13.5" thickBot="1" x14ac:dyDescent="0.25">
      <c r="A187" s="72" t="s">
        <v>81</v>
      </c>
      <c r="B187" s="55">
        <f t="shared" ref="B187:L187" si="37">SUM(B181:B186)</f>
        <v>40863</v>
      </c>
      <c r="C187" s="55">
        <f t="shared" si="37"/>
        <v>40863</v>
      </c>
      <c r="D187" s="55">
        <f t="shared" si="37"/>
        <v>0</v>
      </c>
      <c r="E187" s="55">
        <f t="shared" si="37"/>
        <v>0</v>
      </c>
      <c r="F187" s="55">
        <f t="shared" si="37"/>
        <v>0</v>
      </c>
      <c r="G187" s="55">
        <f t="shared" si="37"/>
        <v>15738</v>
      </c>
      <c r="H187" s="55">
        <f t="shared" si="37"/>
        <v>0</v>
      </c>
      <c r="I187" s="55">
        <f t="shared" si="37"/>
        <v>10806</v>
      </c>
      <c r="J187" s="55">
        <f t="shared" si="37"/>
        <v>0</v>
      </c>
      <c r="K187" s="55">
        <f t="shared" si="37"/>
        <v>15737</v>
      </c>
      <c r="L187" s="55">
        <f t="shared" si="37"/>
        <v>15737</v>
      </c>
      <c r="M187" s="56">
        <f t="shared" si="36"/>
        <v>38.5</v>
      </c>
      <c r="N187" s="717"/>
    </row>
    <row r="193" spans="1:14" ht="32.25" customHeight="1" x14ac:dyDescent="0.2">
      <c r="A193" s="730" t="s">
        <v>760</v>
      </c>
      <c r="B193" s="730"/>
      <c r="C193" s="730"/>
      <c r="D193" s="730"/>
      <c r="E193" s="730"/>
      <c r="F193" s="730"/>
      <c r="G193" s="730"/>
      <c r="H193" s="730"/>
      <c r="I193" s="730"/>
      <c r="J193" s="730"/>
      <c r="K193" s="730"/>
      <c r="L193" s="730"/>
      <c r="M193" s="730"/>
      <c r="N193" s="717" t="str">
        <f>+N1</f>
        <v>5. melléklet a 9/2018. (V. 29.) önkormányzati rendelethez</v>
      </c>
    </row>
    <row r="194" spans="1:14" ht="15.75" thickBo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731" t="s">
        <v>50</v>
      </c>
      <c r="M194" s="731"/>
      <c r="N194" s="717"/>
    </row>
    <row r="195" spans="1:14" ht="13.5" thickBot="1" x14ac:dyDescent="0.25">
      <c r="A195" s="719" t="s">
        <v>91</v>
      </c>
      <c r="B195" s="729" t="s">
        <v>175</v>
      </c>
      <c r="C195" s="729"/>
      <c r="D195" s="729"/>
      <c r="E195" s="729"/>
      <c r="F195" s="729"/>
      <c r="G195" s="729"/>
      <c r="H195" s="729"/>
      <c r="I195" s="729"/>
      <c r="J195" s="725" t="s">
        <v>177</v>
      </c>
      <c r="K195" s="725"/>
      <c r="L195" s="725"/>
      <c r="M195" s="725"/>
      <c r="N195" s="717"/>
    </row>
    <row r="196" spans="1:14" ht="13.5" thickBot="1" x14ac:dyDescent="0.25">
      <c r="A196" s="720"/>
      <c r="B196" s="722" t="s">
        <v>178</v>
      </c>
      <c r="C196" s="724" t="s">
        <v>179</v>
      </c>
      <c r="D196" s="727" t="s">
        <v>173</v>
      </c>
      <c r="E196" s="727"/>
      <c r="F196" s="727"/>
      <c r="G196" s="727"/>
      <c r="H196" s="727"/>
      <c r="I196" s="727"/>
      <c r="J196" s="726"/>
      <c r="K196" s="726"/>
      <c r="L196" s="726"/>
      <c r="M196" s="726"/>
      <c r="N196" s="717"/>
    </row>
    <row r="197" spans="1:14" ht="21.75" thickBot="1" x14ac:dyDescent="0.25">
      <c r="A197" s="720"/>
      <c r="B197" s="722"/>
      <c r="C197" s="724"/>
      <c r="D197" s="695" t="s">
        <v>178</v>
      </c>
      <c r="E197" s="695" t="s">
        <v>179</v>
      </c>
      <c r="F197" s="695" t="s">
        <v>178</v>
      </c>
      <c r="G197" s="695" t="s">
        <v>179</v>
      </c>
      <c r="H197" s="695" t="s">
        <v>178</v>
      </c>
      <c r="I197" s="695" t="s">
        <v>179</v>
      </c>
      <c r="J197" s="726"/>
      <c r="K197" s="726"/>
      <c r="L197" s="726"/>
      <c r="M197" s="726"/>
      <c r="N197" s="717"/>
    </row>
    <row r="198" spans="1:14" ht="32.25" thickBot="1" x14ac:dyDescent="0.25">
      <c r="A198" s="721"/>
      <c r="B198" s="724" t="s">
        <v>174</v>
      </c>
      <c r="C198" s="724"/>
      <c r="D198" s="724" t="str">
        <f>+CONCATENATE(LEFT(ÖSSZEFÜGGÉSEK!A205,4),". előtt")</f>
        <v>. előtt</v>
      </c>
      <c r="E198" s="724"/>
      <c r="F198" s="724" t="str">
        <f>+CONCATENATE(LEFT(ÖSSZEFÜGGÉSEK!A205,4),". évi")</f>
        <v>. évi</v>
      </c>
      <c r="G198" s="724"/>
      <c r="H198" s="722" t="str">
        <f>+CONCATENATE(LEFT(ÖSSZEFÜGGÉSEK!A205,4),". után")</f>
        <v>. után</v>
      </c>
      <c r="I198" s="722"/>
      <c r="J198" s="696" t="str">
        <f>+D198</f>
        <v>. előtt</v>
      </c>
      <c r="K198" s="695" t="str">
        <f>+F198</f>
        <v>. évi</v>
      </c>
      <c r="L198" s="696" t="s">
        <v>38</v>
      </c>
      <c r="M198" s="695" t="str">
        <f>+CONCATENATE("Teljesítés %-a ",LEFT(ÖSSZEFÜGGÉSEK!A205,4),". XII. 31-ig")</f>
        <v>Teljesítés %-a . XII. 31-ig</v>
      </c>
      <c r="N198" s="717"/>
    </row>
    <row r="199" spans="1:14" ht="13.5" thickBot="1" x14ac:dyDescent="0.25">
      <c r="A199" s="40" t="s">
        <v>336</v>
      </c>
      <c r="B199" s="696" t="s">
        <v>337</v>
      </c>
      <c r="C199" s="696" t="s">
        <v>338</v>
      </c>
      <c r="D199" s="41" t="s">
        <v>339</v>
      </c>
      <c r="E199" s="695" t="s">
        <v>340</v>
      </c>
      <c r="F199" s="695" t="s">
        <v>417</v>
      </c>
      <c r="G199" s="695" t="s">
        <v>418</v>
      </c>
      <c r="H199" s="696" t="s">
        <v>419</v>
      </c>
      <c r="I199" s="41" t="s">
        <v>420</v>
      </c>
      <c r="J199" s="41" t="s">
        <v>464</v>
      </c>
      <c r="K199" s="41" t="s">
        <v>465</v>
      </c>
      <c r="L199" s="41" t="s">
        <v>466</v>
      </c>
      <c r="M199" s="42" t="s">
        <v>467</v>
      </c>
      <c r="N199" s="717"/>
    </row>
    <row r="200" spans="1:14" x14ac:dyDescent="0.2">
      <c r="A200" s="43" t="s">
        <v>92</v>
      </c>
      <c r="B200" s="44"/>
      <c r="C200" s="44"/>
      <c r="D200" s="64"/>
      <c r="E200" s="74"/>
      <c r="F200" s="64"/>
      <c r="G200" s="64"/>
      <c r="H200" s="64"/>
      <c r="I200" s="64"/>
      <c r="J200" s="64"/>
      <c r="K200" s="64"/>
      <c r="L200" s="45">
        <f t="shared" ref="L200:L206" si="38">+J200+K200</f>
        <v>0</v>
      </c>
      <c r="M200" s="75" t="str">
        <f>IF((C200&lt;&gt;0),ROUND((L200/C200)*100,1),"")</f>
        <v/>
      </c>
      <c r="N200" s="717"/>
    </row>
    <row r="201" spans="1:14" x14ac:dyDescent="0.2">
      <c r="A201" s="46" t="s">
        <v>103</v>
      </c>
      <c r="B201" s="47"/>
      <c r="C201" s="47"/>
      <c r="D201" s="48"/>
      <c r="E201" s="48"/>
      <c r="F201" s="48"/>
      <c r="G201" s="48"/>
      <c r="H201" s="48"/>
      <c r="I201" s="48"/>
      <c r="J201" s="48"/>
      <c r="K201" s="48"/>
      <c r="L201" s="49">
        <f t="shared" si="38"/>
        <v>0</v>
      </c>
      <c r="M201" s="76" t="str">
        <f t="shared" ref="M201:M206" si="39">IF((C201&lt;&gt;0),ROUND((L201/C201)*100,1),"")</f>
        <v/>
      </c>
      <c r="N201" s="717"/>
    </row>
    <row r="202" spans="1:14" x14ac:dyDescent="0.2">
      <c r="A202" s="50" t="s">
        <v>93</v>
      </c>
      <c r="B202" s="51">
        <v>77512</v>
      </c>
      <c r="C202" s="51">
        <v>77512</v>
      </c>
      <c r="D202" s="67"/>
      <c r="E202" s="67"/>
      <c r="F202" s="67"/>
      <c r="G202" s="67">
        <v>79240</v>
      </c>
      <c r="H202" s="67"/>
      <c r="I202" s="67"/>
      <c r="J202" s="67"/>
      <c r="K202" s="67">
        <f>+G202</f>
        <v>79240</v>
      </c>
      <c r="L202" s="49">
        <f t="shared" si="38"/>
        <v>79240</v>
      </c>
      <c r="M202" s="76">
        <f t="shared" si="39"/>
        <v>102.2</v>
      </c>
      <c r="N202" s="717"/>
    </row>
    <row r="203" spans="1:14" x14ac:dyDescent="0.2">
      <c r="A203" s="50" t="s">
        <v>104</v>
      </c>
      <c r="B203" s="51">
        <v>13679</v>
      </c>
      <c r="C203" s="51">
        <v>13679</v>
      </c>
      <c r="D203" s="67"/>
      <c r="E203" s="67"/>
      <c r="F203" s="67"/>
      <c r="G203" s="67">
        <v>13983</v>
      </c>
      <c r="H203" s="67"/>
      <c r="I203" s="67"/>
      <c r="J203" s="67"/>
      <c r="K203" s="67">
        <f>+G203</f>
        <v>13983</v>
      </c>
      <c r="L203" s="49">
        <f t="shared" si="38"/>
        <v>13983</v>
      </c>
      <c r="M203" s="76">
        <f t="shared" si="39"/>
        <v>102.2</v>
      </c>
      <c r="N203" s="717"/>
    </row>
    <row r="204" spans="1:14" x14ac:dyDescent="0.2">
      <c r="A204" s="50" t="s">
        <v>94</v>
      </c>
      <c r="B204" s="51"/>
      <c r="C204" s="67"/>
      <c r="D204" s="67"/>
      <c r="E204" s="67"/>
      <c r="F204" s="67"/>
      <c r="G204" s="67"/>
      <c r="H204" s="67"/>
      <c r="I204" s="67"/>
      <c r="J204" s="67"/>
      <c r="K204" s="67"/>
      <c r="L204" s="49">
        <f t="shared" si="38"/>
        <v>0</v>
      </c>
      <c r="M204" s="76" t="str">
        <f t="shared" si="39"/>
        <v/>
      </c>
      <c r="N204" s="717"/>
    </row>
    <row r="205" spans="1:14" x14ac:dyDescent="0.2">
      <c r="A205" s="50" t="s">
        <v>95</v>
      </c>
      <c r="B205" s="51"/>
      <c r="C205" s="67"/>
      <c r="D205" s="67"/>
      <c r="E205" s="67"/>
      <c r="F205" s="67"/>
      <c r="G205" s="67"/>
      <c r="H205" s="67"/>
      <c r="I205" s="67"/>
      <c r="J205" s="67"/>
      <c r="K205" s="67"/>
      <c r="L205" s="49">
        <f t="shared" si="38"/>
        <v>0</v>
      </c>
      <c r="M205" s="76" t="str">
        <f t="shared" si="39"/>
        <v/>
      </c>
      <c r="N205" s="717"/>
    </row>
    <row r="206" spans="1:14" ht="13.5" thickBot="1" x14ac:dyDescent="0.25">
      <c r="A206" s="52"/>
      <c r="B206" s="53"/>
      <c r="C206" s="71"/>
      <c r="D206" s="71"/>
      <c r="E206" s="71"/>
      <c r="F206" s="71"/>
      <c r="G206" s="71"/>
      <c r="H206" s="71"/>
      <c r="I206" s="71"/>
      <c r="J206" s="71"/>
      <c r="K206" s="71"/>
      <c r="L206" s="49">
        <f t="shared" si="38"/>
        <v>0</v>
      </c>
      <c r="M206" s="77" t="str">
        <f t="shared" si="39"/>
        <v/>
      </c>
      <c r="N206" s="717"/>
    </row>
    <row r="207" spans="1:14" ht="13.5" thickBot="1" x14ac:dyDescent="0.25">
      <c r="A207" s="54" t="s">
        <v>97</v>
      </c>
      <c r="B207" s="55">
        <f>B200+SUM(B202:B206)</f>
        <v>91191</v>
      </c>
      <c r="C207" s="55">
        <f t="shared" ref="C207:L207" si="40">C200+SUM(C202:C206)</f>
        <v>91191</v>
      </c>
      <c r="D207" s="55">
        <f t="shared" si="40"/>
        <v>0</v>
      </c>
      <c r="E207" s="55">
        <f t="shared" si="40"/>
        <v>0</v>
      </c>
      <c r="F207" s="55">
        <f t="shared" si="40"/>
        <v>0</v>
      </c>
      <c r="G207" s="55">
        <f t="shared" si="40"/>
        <v>93223</v>
      </c>
      <c r="H207" s="55">
        <f t="shared" si="40"/>
        <v>0</v>
      </c>
      <c r="I207" s="55">
        <f t="shared" si="40"/>
        <v>0</v>
      </c>
      <c r="J207" s="55">
        <f t="shared" si="40"/>
        <v>0</v>
      </c>
      <c r="K207" s="55">
        <f t="shared" si="40"/>
        <v>93223</v>
      </c>
      <c r="L207" s="55">
        <f t="shared" si="40"/>
        <v>93223</v>
      </c>
      <c r="M207" s="56">
        <f>IF((C207&lt;&gt;0),ROUND((L207/C207)*100,1),"")</f>
        <v>102.2</v>
      </c>
      <c r="N207" s="717"/>
    </row>
    <row r="208" spans="1:14" x14ac:dyDescent="0.2">
      <c r="A208" s="57"/>
      <c r="B208" s="58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717"/>
    </row>
    <row r="209" spans="1:14" ht="13.5" thickBot="1" x14ac:dyDescent="0.25">
      <c r="A209" s="60" t="s">
        <v>96</v>
      </c>
      <c r="B209" s="61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717"/>
    </row>
    <row r="210" spans="1:14" ht="13.5" thickBot="1" x14ac:dyDescent="0.25">
      <c r="A210" s="63" t="s">
        <v>99</v>
      </c>
      <c r="B210" s="44">
        <f>10000+33779</f>
        <v>43779</v>
      </c>
      <c r="C210" s="44">
        <f>10000+33779</f>
        <v>43779</v>
      </c>
      <c r="D210" s="64"/>
      <c r="E210" s="74"/>
      <c r="F210" s="64"/>
      <c r="G210" s="64">
        <f>23598+6376</f>
        <v>29974</v>
      </c>
      <c r="H210" s="64"/>
      <c r="I210" s="64">
        <f>+C210-G210</f>
        <v>13805</v>
      </c>
      <c r="J210" s="64"/>
      <c r="K210" s="64">
        <f>782+168</f>
        <v>950</v>
      </c>
      <c r="L210" s="65">
        <f t="shared" ref="L210:L215" si="41">+J210+K210</f>
        <v>950</v>
      </c>
      <c r="M210" s="76">
        <f t="shared" ref="M210:M216" si="42">IF((C210&lt;&gt;0),ROUND((L210/C210)*100,1),"")</f>
        <v>2.2000000000000002</v>
      </c>
      <c r="N210" s="717"/>
    </row>
    <row r="211" spans="1:14" ht="13.5" thickBot="1" x14ac:dyDescent="0.25">
      <c r="A211" s="66" t="s">
        <v>100</v>
      </c>
      <c r="B211" s="47">
        <v>2311</v>
      </c>
      <c r="C211" s="47">
        <v>2311</v>
      </c>
      <c r="D211" s="67"/>
      <c r="E211" s="67"/>
      <c r="F211" s="67"/>
      <c r="G211" s="67"/>
      <c r="H211" s="51"/>
      <c r="I211" s="64">
        <f t="shared" ref="I211:I212" si="43">+C211-G211</f>
        <v>2311</v>
      </c>
      <c r="J211" s="67"/>
      <c r="K211" s="67"/>
      <c r="L211" s="49">
        <f t="shared" si="41"/>
        <v>0</v>
      </c>
      <c r="M211" s="76">
        <f t="shared" si="42"/>
        <v>0</v>
      </c>
      <c r="N211" s="717"/>
    </row>
    <row r="212" spans="1:14" x14ac:dyDescent="0.2">
      <c r="A212" s="66" t="s">
        <v>101</v>
      </c>
      <c r="B212" s="51">
        <f>38160+4940+2001</f>
        <v>45101</v>
      </c>
      <c r="C212" s="51">
        <f>38160+4940+2001</f>
        <v>45101</v>
      </c>
      <c r="D212" s="67"/>
      <c r="E212" s="67"/>
      <c r="F212" s="67"/>
      <c r="G212" s="67">
        <f>20685+10600+4937</f>
        <v>36222</v>
      </c>
      <c r="H212" s="67"/>
      <c r="I212" s="64">
        <f t="shared" si="43"/>
        <v>8879</v>
      </c>
      <c r="J212" s="67"/>
      <c r="K212" s="67"/>
      <c r="L212" s="49">
        <f t="shared" si="41"/>
        <v>0</v>
      </c>
      <c r="M212" s="76">
        <f t="shared" si="42"/>
        <v>0</v>
      </c>
      <c r="N212" s="717"/>
    </row>
    <row r="213" spans="1:14" x14ac:dyDescent="0.2">
      <c r="A213" s="66" t="s">
        <v>102</v>
      </c>
      <c r="B213" s="51"/>
      <c r="C213" s="67"/>
      <c r="D213" s="67"/>
      <c r="E213" s="67"/>
      <c r="F213" s="67"/>
      <c r="G213" s="67"/>
      <c r="H213" s="67"/>
      <c r="I213" s="67"/>
      <c r="J213" s="67"/>
      <c r="K213" s="67"/>
      <c r="L213" s="68">
        <f t="shared" si="41"/>
        <v>0</v>
      </c>
      <c r="M213" s="76" t="str">
        <f t="shared" si="42"/>
        <v/>
      </c>
      <c r="N213" s="717"/>
    </row>
    <row r="214" spans="1:14" x14ac:dyDescent="0.2">
      <c r="A214" s="69"/>
      <c r="B214" s="51"/>
      <c r="C214" s="67"/>
      <c r="D214" s="67"/>
      <c r="E214" s="67"/>
      <c r="F214" s="67"/>
      <c r="G214" s="67"/>
      <c r="H214" s="67"/>
      <c r="I214" s="67"/>
      <c r="J214" s="67"/>
      <c r="K214" s="67"/>
      <c r="L214" s="68">
        <f t="shared" si="41"/>
        <v>0</v>
      </c>
      <c r="M214" s="76" t="str">
        <f t="shared" si="42"/>
        <v/>
      </c>
      <c r="N214" s="717"/>
    </row>
    <row r="215" spans="1:14" ht="13.5" thickBot="1" x14ac:dyDescent="0.25">
      <c r="A215" s="70"/>
      <c r="B215" s="53"/>
      <c r="C215" s="71"/>
      <c r="D215" s="71"/>
      <c r="E215" s="71"/>
      <c r="F215" s="71"/>
      <c r="G215" s="71"/>
      <c r="H215" s="71"/>
      <c r="I215" s="71"/>
      <c r="J215" s="71"/>
      <c r="K215" s="71"/>
      <c r="L215" s="68">
        <f t="shared" si="41"/>
        <v>0</v>
      </c>
      <c r="M215" s="77" t="str">
        <f t="shared" si="42"/>
        <v/>
      </c>
      <c r="N215" s="717"/>
    </row>
    <row r="216" spans="1:14" ht="13.5" thickBot="1" x14ac:dyDescent="0.25">
      <c r="A216" s="72" t="s">
        <v>81</v>
      </c>
      <c r="B216" s="55">
        <f t="shared" ref="B216:L216" si="44">SUM(B210:B215)</f>
        <v>91191</v>
      </c>
      <c r="C216" s="55">
        <f t="shared" si="44"/>
        <v>91191</v>
      </c>
      <c r="D216" s="55">
        <f t="shared" si="44"/>
        <v>0</v>
      </c>
      <c r="E216" s="55">
        <f t="shared" si="44"/>
        <v>0</v>
      </c>
      <c r="F216" s="55">
        <f t="shared" si="44"/>
        <v>0</v>
      </c>
      <c r="G216" s="55">
        <f t="shared" si="44"/>
        <v>66196</v>
      </c>
      <c r="H216" s="55">
        <f t="shared" si="44"/>
        <v>0</v>
      </c>
      <c r="I216" s="55">
        <f t="shared" si="44"/>
        <v>24995</v>
      </c>
      <c r="J216" s="55">
        <f t="shared" si="44"/>
        <v>0</v>
      </c>
      <c r="K216" s="55">
        <f t="shared" si="44"/>
        <v>950</v>
      </c>
      <c r="L216" s="55">
        <f t="shared" si="44"/>
        <v>950</v>
      </c>
      <c r="M216" s="56">
        <f t="shared" si="42"/>
        <v>1</v>
      </c>
      <c r="N216" s="717"/>
    </row>
    <row r="226" spans="1:14" ht="27.75" customHeight="1" x14ac:dyDescent="0.2">
      <c r="A226" s="730" t="s">
        <v>761</v>
      </c>
      <c r="B226" s="730"/>
      <c r="C226" s="730"/>
      <c r="D226" s="730"/>
      <c r="E226" s="730"/>
      <c r="F226" s="730"/>
      <c r="G226" s="730"/>
      <c r="H226" s="730"/>
      <c r="I226" s="730"/>
      <c r="J226" s="730"/>
      <c r="K226" s="730"/>
      <c r="L226" s="730"/>
      <c r="M226" s="730"/>
      <c r="N226" s="717" t="str">
        <f>+N1</f>
        <v>5. melléklet a 9/2018. (V. 29.) önkormányzati rendelethez</v>
      </c>
    </row>
    <row r="227" spans="1:14" ht="15.75" thickBot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731" t="s">
        <v>50</v>
      </c>
      <c r="M227" s="731"/>
      <c r="N227" s="717"/>
    </row>
    <row r="228" spans="1:14" ht="13.5" thickBot="1" x14ac:dyDescent="0.25">
      <c r="A228" s="719" t="s">
        <v>91</v>
      </c>
      <c r="B228" s="729" t="s">
        <v>175</v>
      </c>
      <c r="C228" s="729"/>
      <c r="D228" s="729"/>
      <c r="E228" s="729"/>
      <c r="F228" s="729"/>
      <c r="G228" s="729"/>
      <c r="H228" s="729"/>
      <c r="I228" s="729"/>
      <c r="J228" s="725" t="s">
        <v>177</v>
      </c>
      <c r="K228" s="725"/>
      <c r="L228" s="725"/>
      <c r="M228" s="725"/>
      <c r="N228" s="717"/>
    </row>
    <row r="229" spans="1:14" ht="13.5" thickBot="1" x14ac:dyDescent="0.25">
      <c r="A229" s="720"/>
      <c r="B229" s="722" t="s">
        <v>178</v>
      </c>
      <c r="C229" s="724" t="s">
        <v>179</v>
      </c>
      <c r="D229" s="727" t="s">
        <v>173</v>
      </c>
      <c r="E229" s="727"/>
      <c r="F229" s="727"/>
      <c r="G229" s="727"/>
      <c r="H229" s="727"/>
      <c r="I229" s="727"/>
      <c r="J229" s="726"/>
      <c r="K229" s="726"/>
      <c r="L229" s="726"/>
      <c r="M229" s="726"/>
      <c r="N229" s="717"/>
    </row>
    <row r="230" spans="1:14" ht="21.75" thickBot="1" x14ac:dyDescent="0.25">
      <c r="A230" s="720"/>
      <c r="B230" s="722"/>
      <c r="C230" s="724"/>
      <c r="D230" s="695" t="s">
        <v>178</v>
      </c>
      <c r="E230" s="695" t="s">
        <v>179</v>
      </c>
      <c r="F230" s="695" t="s">
        <v>178</v>
      </c>
      <c r="G230" s="695" t="s">
        <v>179</v>
      </c>
      <c r="H230" s="695" t="s">
        <v>178</v>
      </c>
      <c r="I230" s="695" t="s">
        <v>179</v>
      </c>
      <c r="J230" s="726"/>
      <c r="K230" s="726"/>
      <c r="L230" s="726"/>
      <c r="M230" s="726"/>
      <c r="N230" s="717"/>
    </row>
    <row r="231" spans="1:14" ht="32.25" thickBot="1" x14ac:dyDescent="0.25">
      <c r="A231" s="721"/>
      <c r="B231" s="724" t="s">
        <v>174</v>
      </c>
      <c r="C231" s="724"/>
      <c r="D231" s="724" t="str">
        <f>+CONCATENATE(LEFT(ÖSSZEFÜGGÉSEK!A238,4),". előtt")</f>
        <v>. előtt</v>
      </c>
      <c r="E231" s="724"/>
      <c r="F231" s="724" t="str">
        <f>+CONCATENATE(LEFT(ÖSSZEFÜGGÉSEK!A238,4),". évi")</f>
        <v>. évi</v>
      </c>
      <c r="G231" s="724"/>
      <c r="H231" s="722" t="str">
        <f>+CONCATENATE(LEFT(ÖSSZEFÜGGÉSEK!A238,4),". után")</f>
        <v>. után</v>
      </c>
      <c r="I231" s="722"/>
      <c r="J231" s="696" t="str">
        <f>+D231</f>
        <v>. előtt</v>
      </c>
      <c r="K231" s="695" t="str">
        <f>+F231</f>
        <v>. évi</v>
      </c>
      <c r="L231" s="696" t="s">
        <v>38</v>
      </c>
      <c r="M231" s="695" t="str">
        <f>+CONCATENATE("Teljesítés %-a ",LEFT(ÖSSZEFÜGGÉSEK!A238,4),". XII. 31-ig")</f>
        <v>Teljesítés %-a . XII. 31-ig</v>
      </c>
      <c r="N231" s="717"/>
    </row>
    <row r="232" spans="1:14" ht="13.5" thickBot="1" x14ac:dyDescent="0.25">
      <c r="A232" s="40" t="s">
        <v>336</v>
      </c>
      <c r="B232" s="696" t="s">
        <v>337</v>
      </c>
      <c r="C232" s="696" t="s">
        <v>338</v>
      </c>
      <c r="D232" s="41" t="s">
        <v>339</v>
      </c>
      <c r="E232" s="695" t="s">
        <v>340</v>
      </c>
      <c r="F232" s="695" t="s">
        <v>417</v>
      </c>
      <c r="G232" s="695" t="s">
        <v>418</v>
      </c>
      <c r="H232" s="696" t="s">
        <v>419</v>
      </c>
      <c r="I232" s="41" t="s">
        <v>420</v>
      </c>
      <c r="J232" s="41" t="s">
        <v>464</v>
      </c>
      <c r="K232" s="41" t="s">
        <v>465</v>
      </c>
      <c r="L232" s="41" t="s">
        <v>466</v>
      </c>
      <c r="M232" s="42" t="s">
        <v>467</v>
      </c>
      <c r="N232" s="717"/>
    </row>
    <row r="233" spans="1:14" x14ac:dyDescent="0.2">
      <c r="A233" s="43" t="s">
        <v>92</v>
      </c>
      <c r="B233" s="44"/>
      <c r="C233" s="44"/>
      <c r="D233" s="64"/>
      <c r="E233" s="74"/>
      <c r="F233" s="64"/>
      <c r="G233" s="64"/>
      <c r="H233" s="64"/>
      <c r="I233" s="64"/>
      <c r="J233" s="64"/>
      <c r="K233" s="64"/>
      <c r="L233" s="45">
        <f t="shared" ref="L233:L239" si="45">+J233+K233</f>
        <v>0</v>
      </c>
      <c r="M233" s="75" t="str">
        <f>IF((C233&lt;&gt;0),ROUND((L233/C233)*100,1),"")</f>
        <v/>
      </c>
      <c r="N233" s="717"/>
    </row>
    <row r="234" spans="1:14" x14ac:dyDescent="0.2">
      <c r="A234" s="46" t="s">
        <v>103</v>
      </c>
      <c r="B234" s="47"/>
      <c r="C234" s="47"/>
      <c r="D234" s="48"/>
      <c r="E234" s="48"/>
      <c r="F234" s="48"/>
      <c r="G234" s="48"/>
      <c r="H234" s="48"/>
      <c r="I234" s="48"/>
      <c r="J234" s="48"/>
      <c r="K234" s="48"/>
      <c r="L234" s="49">
        <f t="shared" si="45"/>
        <v>0</v>
      </c>
      <c r="M234" s="76" t="str">
        <f t="shared" ref="M234:M239" si="46">IF((C234&lt;&gt;0),ROUND((L234/C234)*100,1),"")</f>
        <v/>
      </c>
      <c r="N234" s="717"/>
    </row>
    <row r="235" spans="1:14" x14ac:dyDescent="0.2">
      <c r="A235" s="50" t="s">
        <v>93</v>
      </c>
      <c r="B235" s="51">
        <v>5950</v>
      </c>
      <c r="C235" s="51">
        <v>5950</v>
      </c>
      <c r="D235" s="67"/>
      <c r="E235" s="67"/>
      <c r="F235" s="67"/>
      <c r="G235" s="67">
        <v>5950</v>
      </c>
      <c r="H235" s="67"/>
      <c r="I235" s="67"/>
      <c r="J235" s="67"/>
      <c r="K235" s="67">
        <f>+G235</f>
        <v>5950</v>
      </c>
      <c r="L235" s="49">
        <f t="shared" si="45"/>
        <v>5950</v>
      </c>
      <c r="M235" s="76">
        <f>+L235/C235</f>
        <v>1</v>
      </c>
      <c r="N235" s="717"/>
    </row>
    <row r="236" spans="1:14" x14ac:dyDescent="0.2">
      <c r="A236" s="50" t="s">
        <v>104</v>
      </c>
      <c r="B236" s="51">
        <v>1050</v>
      </c>
      <c r="C236" s="51">
        <v>1050</v>
      </c>
      <c r="D236" s="67"/>
      <c r="E236" s="67"/>
      <c r="F236" s="67"/>
      <c r="G236" s="67">
        <v>1050</v>
      </c>
      <c r="H236" s="67"/>
      <c r="I236" s="67"/>
      <c r="J236" s="67"/>
      <c r="K236" s="67">
        <f>+G236</f>
        <v>1050</v>
      </c>
      <c r="L236" s="49">
        <f t="shared" si="45"/>
        <v>1050</v>
      </c>
      <c r="M236" s="76">
        <f t="shared" si="46"/>
        <v>100</v>
      </c>
      <c r="N236" s="717"/>
    </row>
    <row r="237" spans="1:14" x14ac:dyDescent="0.2">
      <c r="A237" s="50" t="s">
        <v>94</v>
      </c>
      <c r="B237" s="51"/>
      <c r="C237" s="67"/>
      <c r="D237" s="67"/>
      <c r="E237" s="67"/>
      <c r="F237" s="67"/>
      <c r="G237" s="67"/>
      <c r="H237" s="67"/>
      <c r="I237" s="67"/>
      <c r="J237" s="67"/>
      <c r="K237" s="67"/>
      <c r="L237" s="49">
        <f t="shared" si="45"/>
        <v>0</v>
      </c>
      <c r="M237" s="76" t="str">
        <f t="shared" si="46"/>
        <v/>
      </c>
      <c r="N237" s="717"/>
    </row>
    <row r="238" spans="1:14" x14ac:dyDescent="0.2">
      <c r="A238" s="50" t="s">
        <v>95</v>
      </c>
      <c r="B238" s="51"/>
      <c r="C238" s="67"/>
      <c r="D238" s="67"/>
      <c r="E238" s="67"/>
      <c r="F238" s="67"/>
      <c r="G238" s="67"/>
      <c r="H238" s="67"/>
      <c r="I238" s="67"/>
      <c r="J238" s="67"/>
      <c r="K238" s="67"/>
      <c r="L238" s="49">
        <f t="shared" si="45"/>
        <v>0</v>
      </c>
      <c r="M238" s="76" t="str">
        <f t="shared" si="46"/>
        <v/>
      </c>
      <c r="N238" s="717"/>
    </row>
    <row r="239" spans="1:14" ht="13.5" thickBot="1" x14ac:dyDescent="0.25">
      <c r="A239" s="52"/>
      <c r="B239" s="53"/>
      <c r="C239" s="71"/>
      <c r="D239" s="71"/>
      <c r="E239" s="71"/>
      <c r="F239" s="71"/>
      <c r="G239" s="71"/>
      <c r="H239" s="71"/>
      <c r="I239" s="71"/>
      <c r="J239" s="71"/>
      <c r="K239" s="71"/>
      <c r="L239" s="49">
        <f t="shared" si="45"/>
        <v>0</v>
      </c>
      <c r="M239" s="77" t="str">
        <f t="shared" si="46"/>
        <v/>
      </c>
      <c r="N239" s="717"/>
    </row>
    <row r="240" spans="1:14" ht="13.5" thickBot="1" x14ac:dyDescent="0.25">
      <c r="A240" s="54" t="s">
        <v>97</v>
      </c>
      <c r="B240" s="55">
        <f>B233+SUM(B235:B239)</f>
        <v>7000</v>
      </c>
      <c r="C240" s="55">
        <f t="shared" ref="C240:L240" si="47">C233+SUM(C235:C239)</f>
        <v>7000</v>
      </c>
      <c r="D240" s="55">
        <f t="shared" si="47"/>
        <v>0</v>
      </c>
      <c r="E240" s="55">
        <f t="shared" si="47"/>
        <v>0</v>
      </c>
      <c r="F240" s="55">
        <f t="shared" si="47"/>
        <v>0</v>
      </c>
      <c r="G240" s="55">
        <f t="shared" si="47"/>
        <v>7000</v>
      </c>
      <c r="H240" s="55">
        <f t="shared" si="47"/>
        <v>0</v>
      </c>
      <c r="I240" s="55">
        <f t="shared" si="47"/>
        <v>0</v>
      </c>
      <c r="J240" s="55">
        <f t="shared" si="47"/>
        <v>0</v>
      </c>
      <c r="K240" s="55">
        <f t="shared" si="47"/>
        <v>7000</v>
      </c>
      <c r="L240" s="55">
        <f t="shared" si="47"/>
        <v>7000</v>
      </c>
      <c r="M240" s="56">
        <f>IF((C240&lt;&gt;0),ROUND((L240/C240)*100,1),"")</f>
        <v>100</v>
      </c>
      <c r="N240" s="717"/>
    </row>
    <row r="241" spans="1:14" x14ac:dyDescent="0.2">
      <c r="A241" s="57"/>
      <c r="B241" s="58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717"/>
    </row>
    <row r="242" spans="1:14" ht="13.5" thickBot="1" x14ac:dyDescent="0.25">
      <c r="A242" s="60" t="s">
        <v>96</v>
      </c>
      <c r="B242" s="61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717"/>
    </row>
    <row r="243" spans="1:14" ht="13.5" thickBot="1" x14ac:dyDescent="0.25">
      <c r="A243" s="63" t="s">
        <v>99</v>
      </c>
      <c r="B243" s="44">
        <v>175</v>
      </c>
      <c r="C243" s="44">
        <v>175</v>
      </c>
      <c r="D243" s="64"/>
      <c r="E243" s="74"/>
      <c r="F243" s="64"/>
      <c r="G243" s="64">
        <f>146+29</f>
        <v>175</v>
      </c>
      <c r="H243" s="64"/>
      <c r="I243" s="64"/>
      <c r="J243" s="64"/>
      <c r="K243" s="64">
        <v>33</v>
      </c>
      <c r="L243" s="65">
        <f t="shared" ref="L243:L248" si="48">+J243+K243</f>
        <v>33</v>
      </c>
      <c r="M243" s="75">
        <f>+L243/C243</f>
        <v>0.18857142857142858</v>
      </c>
      <c r="N243" s="717"/>
    </row>
    <row r="244" spans="1:14" ht="13.5" thickBot="1" x14ac:dyDescent="0.25">
      <c r="A244" s="66" t="s">
        <v>100</v>
      </c>
      <c r="B244" s="47">
        <v>3150</v>
      </c>
      <c r="C244" s="47">
        <v>3150</v>
      </c>
      <c r="D244" s="67"/>
      <c r="E244" s="67"/>
      <c r="F244" s="67"/>
      <c r="G244" s="67">
        <f>2480+670</f>
        <v>3150</v>
      </c>
      <c r="H244" s="51"/>
      <c r="I244" s="67"/>
      <c r="J244" s="67"/>
      <c r="K244" s="67"/>
      <c r="L244" s="49">
        <f t="shared" si="48"/>
        <v>0</v>
      </c>
      <c r="M244" s="75">
        <f>+L244/C244</f>
        <v>0</v>
      </c>
      <c r="N244" s="717"/>
    </row>
    <row r="245" spans="1:14" x14ac:dyDescent="0.2">
      <c r="A245" s="66" t="s">
        <v>101</v>
      </c>
      <c r="B245" s="51">
        <v>3675</v>
      </c>
      <c r="C245" s="51">
        <v>3675</v>
      </c>
      <c r="D245" s="67"/>
      <c r="E245" s="67"/>
      <c r="F245" s="67"/>
      <c r="G245" s="67">
        <f>2938+737</f>
        <v>3675</v>
      </c>
      <c r="H245" s="67"/>
      <c r="I245" s="67"/>
      <c r="J245" s="67"/>
      <c r="K245" s="67"/>
      <c r="L245" s="49">
        <f t="shared" si="48"/>
        <v>0</v>
      </c>
      <c r="M245" s="75">
        <f>+L245/C245</f>
        <v>0</v>
      </c>
      <c r="N245" s="717"/>
    </row>
    <row r="246" spans="1:14" x14ac:dyDescent="0.2">
      <c r="A246" s="66" t="s">
        <v>102</v>
      </c>
      <c r="B246" s="51"/>
      <c r="C246" s="67"/>
      <c r="D246" s="67"/>
      <c r="E246" s="67"/>
      <c r="F246" s="67"/>
      <c r="G246" s="67"/>
      <c r="H246" s="67"/>
      <c r="I246" s="67"/>
      <c r="J246" s="67"/>
      <c r="K246" s="67"/>
      <c r="L246" s="68">
        <f t="shared" si="48"/>
        <v>0</v>
      </c>
      <c r="M246" s="76" t="str">
        <f t="shared" ref="M246:M249" si="49">IF((C246&lt;&gt;0),ROUND((L246/C246)*100,1),"")</f>
        <v/>
      </c>
      <c r="N246" s="717"/>
    </row>
    <row r="247" spans="1:14" x14ac:dyDescent="0.2">
      <c r="A247" s="69"/>
      <c r="B247" s="51"/>
      <c r="C247" s="67"/>
      <c r="D247" s="67"/>
      <c r="E247" s="67"/>
      <c r="F247" s="67"/>
      <c r="G247" s="67"/>
      <c r="H247" s="67"/>
      <c r="I247" s="67"/>
      <c r="J247" s="67"/>
      <c r="K247" s="67"/>
      <c r="L247" s="68">
        <f t="shared" si="48"/>
        <v>0</v>
      </c>
      <c r="M247" s="76" t="str">
        <f t="shared" si="49"/>
        <v/>
      </c>
      <c r="N247" s="717"/>
    </row>
    <row r="248" spans="1:14" ht="13.5" thickBot="1" x14ac:dyDescent="0.25">
      <c r="A248" s="70"/>
      <c r="B248" s="53"/>
      <c r="C248" s="71"/>
      <c r="D248" s="71"/>
      <c r="E248" s="71"/>
      <c r="F248" s="71"/>
      <c r="G248" s="71"/>
      <c r="H248" s="71"/>
      <c r="I248" s="71"/>
      <c r="J248" s="71"/>
      <c r="K248" s="71"/>
      <c r="L248" s="68">
        <f t="shared" si="48"/>
        <v>0</v>
      </c>
      <c r="M248" s="77" t="str">
        <f t="shared" si="49"/>
        <v/>
      </c>
      <c r="N248" s="717"/>
    </row>
    <row r="249" spans="1:14" ht="13.5" thickBot="1" x14ac:dyDescent="0.25">
      <c r="A249" s="72" t="s">
        <v>81</v>
      </c>
      <c r="B249" s="55">
        <f t="shared" ref="B249:L249" si="50">SUM(B243:B248)</f>
        <v>7000</v>
      </c>
      <c r="C249" s="55">
        <f t="shared" si="50"/>
        <v>7000</v>
      </c>
      <c r="D249" s="55">
        <f t="shared" si="50"/>
        <v>0</v>
      </c>
      <c r="E249" s="55">
        <f t="shared" si="50"/>
        <v>0</v>
      </c>
      <c r="F249" s="55">
        <f t="shared" si="50"/>
        <v>0</v>
      </c>
      <c r="G249" s="55">
        <f t="shared" si="50"/>
        <v>7000</v>
      </c>
      <c r="H249" s="55">
        <f t="shared" si="50"/>
        <v>0</v>
      </c>
      <c r="I249" s="55">
        <f t="shared" si="50"/>
        <v>0</v>
      </c>
      <c r="J249" s="55">
        <f t="shared" si="50"/>
        <v>0</v>
      </c>
      <c r="K249" s="55">
        <f t="shared" si="50"/>
        <v>33</v>
      </c>
      <c r="L249" s="55">
        <f t="shared" si="50"/>
        <v>33</v>
      </c>
      <c r="M249" s="56">
        <f t="shared" si="49"/>
        <v>0.5</v>
      </c>
      <c r="N249" s="717"/>
    </row>
  </sheetData>
  <mergeCells count="106">
    <mergeCell ref="A226:M226"/>
    <mergeCell ref="L227:M227"/>
    <mergeCell ref="A228:A231"/>
    <mergeCell ref="B228:I228"/>
    <mergeCell ref="J228:M230"/>
    <mergeCell ref="B229:B230"/>
    <mergeCell ref="C229:C230"/>
    <mergeCell ref="D229:I229"/>
    <mergeCell ref="B231:C231"/>
    <mergeCell ref="D231:E231"/>
    <mergeCell ref="F231:G231"/>
    <mergeCell ref="H231:I231"/>
    <mergeCell ref="A193:M193"/>
    <mergeCell ref="L194:M194"/>
    <mergeCell ref="A195:A198"/>
    <mergeCell ref="B195:I195"/>
    <mergeCell ref="J195:M197"/>
    <mergeCell ref="B196:B197"/>
    <mergeCell ref="C196:C197"/>
    <mergeCell ref="D196:I196"/>
    <mergeCell ref="B198:C198"/>
    <mergeCell ref="D198:E198"/>
    <mergeCell ref="F198:G198"/>
    <mergeCell ref="H198:I198"/>
    <mergeCell ref="A164:M164"/>
    <mergeCell ref="L165:M165"/>
    <mergeCell ref="A166:A169"/>
    <mergeCell ref="B166:I166"/>
    <mergeCell ref="J166:M168"/>
    <mergeCell ref="B167:B168"/>
    <mergeCell ref="C167:C168"/>
    <mergeCell ref="D167:I167"/>
    <mergeCell ref="B169:C169"/>
    <mergeCell ref="D169:E169"/>
    <mergeCell ref="F169:G169"/>
    <mergeCell ref="H169:I169"/>
    <mergeCell ref="A133:M133"/>
    <mergeCell ref="L134:M134"/>
    <mergeCell ref="A135:A138"/>
    <mergeCell ref="B135:I135"/>
    <mergeCell ref="J135:M137"/>
    <mergeCell ref="B136:B137"/>
    <mergeCell ref="C136:C137"/>
    <mergeCell ref="D136:I136"/>
    <mergeCell ref="B138:C138"/>
    <mergeCell ref="D138:E138"/>
    <mergeCell ref="F138:G138"/>
    <mergeCell ref="H138:I138"/>
    <mergeCell ref="A100:M100"/>
    <mergeCell ref="L101:M101"/>
    <mergeCell ref="A102:A105"/>
    <mergeCell ref="B102:I102"/>
    <mergeCell ref="J102:M104"/>
    <mergeCell ref="B103:B104"/>
    <mergeCell ref="C103:C104"/>
    <mergeCell ref="D103:I103"/>
    <mergeCell ref="B105:C105"/>
    <mergeCell ref="D105:E105"/>
    <mergeCell ref="F105:G105"/>
    <mergeCell ref="H105:I105"/>
    <mergeCell ref="A61:M61"/>
    <mergeCell ref="A67:M67"/>
    <mergeCell ref="L68:M68"/>
    <mergeCell ref="A69:A72"/>
    <mergeCell ref="B69:I69"/>
    <mergeCell ref="J69:M71"/>
    <mergeCell ref="B70:B71"/>
    <mergeCell ref="C70:C71"/>
    <mergeCell ref="D70:I70"/>
    <mergeCell ref="B72:C72"/>
    <mergeCell ref="D72:E72"/>
    <mergeCell ref="F72:G72"/>
    <mergeCell ref="H72:I72"/>
    <mergeCell ref="B39:I39"/>
    <mergeCell ref="J39:M41"/>
    <mergeCell ref="B40:B41"/>
    <mergeCell ref="C40:C41"/>
    <mergeCell ref="D40:I40"/>
    <mergeCell ref="B42:C42"/>
    <mergeCell ref="D42:E42"/>
    <mergeCell ref="F42:G42"/>
    <mergeCell ref="H42:I42"/>
    <mergeCell ref="N193:N216"/>
    <mergeCell ref="N226:N249"/>
    <mergeCell ref="N37:N60"/>
    <mergeCell ref="N67:N90"/>
    <mergeCell ref="N100:N123"/>
    <mergeCell ref="N133:N156"/>
    <mergeCell ref="N164:N187"/>
    <mergeCell ref="A3:A6"/>
    <mergeCell ref="H6:I6"/>
    <mergeCell ref="N1:N26"/>
    <mergeCell ref="F6:G6"/>
    <mergeCell ref="J3:M5"/>
    <mergeCell ref="D4:I4"/>
    <mergeCell ref="A25:M25"/>
    <mergeCell ref="B6:C6"/>
    <mergeCell ref="B3:I3"/>
    <mergeCell ref="B4:B5"/>
    <mergeCell ref="A1:M1"/>
    <mergeCell ref="L2:M2"/>
    <mergeCell ref="C4:C5"/>
    <mergeCell ref="D6:E6"/>
    <mergeCell ref="A37:M37"/>
    <mergeCell ref="L38:M38"/>
    <mergeCell ref="A39:A42"/>
  </mergeCells>
  <phoneticPr fontId="26" type="noConversion"/>
  <printOptions horizontalCentered="1"/>
  <pageMargins left="0.78740157480314965" right="0.78740157480314965" top="1.39" bottom="0.78" header="0.78740157480314965" footer="0.78740157480314965"/>
  <pageSetup paperSize="9" scale="94" orientation="landscape" r:id="rId1"/>
  <headerFooter alignWithMargins="0">
    <oddHeader>&amp;C&amp;"Times New Roman CE,Félkövér"&amp;12
Európai uniós támogatással megvalósuló projektek 
bevételei, kiadásai, hozzájárulások</oddHeader>
    <oddFooter>&amp;P. oldal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50"/>
  <sheetViews>
    <sheetView view="pageBreakPreview" zoomScaleNormal="100" zoomScaleSheetLayoutView="100" workbookViewId="0">
      <selection activeCell="E2" sqref="E2"/>
    </sheetView>
  </sheetViews>
  <sheetFormatPr defaultColWidth="9.33203125" defaultRowHeight="12.75" x14ac:dyDescent="0.2"/>
  <cols>
    <col min="1" max="1" width="14.83203125" style="346" customWidth="1"/>
    <col min="2" max="2" width="65.33203125" style="347" customWidth="1"/>
    <col min="3" max="5" width="17" style="348" customWidth="1"/>
    <col min="6" max="16384" width="9.33203125" style="25"/>
  </cols>
  <sheetData>
    <row r="1" spans="1:5" s="322" customFormat="1" ht="16.5" customHeight="1" thickBot="1" x14ac:dyDescent="0.25">
      <c r="A1" s="321"/>
      <c r="B1" s="323"/>
      <c r="C1" s="368"/>
      <c r="D1" s="333"/>
      <c r="E1" s="368" t="str">
        <f>+CONCATENATE("6.1. melléklet a 9/",LEFT(ÖSSZEFÜGGÉSEK!A4,4)+1,". (V. 29.) önkormányzati rendelethez")</f>
        <v>6.1. melléklet a 9/2018. (V. 29.) önkormányzati rendelethez</v>
      </c>
    </row>
    <row r="2" spans="1:5" s="369" customFormat="1" ht="15.75" customHeight="1" x14ac:dyDescent="0.2">
      <c r="A2" s="349" t="s">
        <v>51</v>
      </c>
      <c r="B2" s="738" t="s">
        <v>626</v>
      </c>
      <c r="C2" s="739"/>
      <c r="D2" s="740"/>
      <c r="E2" s="342" t="s">
        <v>40</v>
      </c>
    </row>
    <row r="3" spans="1:5" s="369" customFormat="1" ht="24.75" thickBot="1" x14ac:dyDescent="0.25">
      <c r="A3" s="367" t="s">
        <v>468</v>
      </c>
      <c r="B3" s="741" t="s">
        <v>713</v>
      </c>
      <c r="C3" s="742"/>
      <c r="D3" s="743"/>
      <c r="E3" s="317" t="s">
        <v>40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71" customFormat="1" ht="12" customHeight="1" thickBot="1" x14ac:dyDescent="0.25">
      <c r="A8" s="188" t="s">
        <v>6</v>
      </c>
      <c r="B8" s="184" t="s">
        <v>230</v>
      </c>
      <c r="C8" s="215">
        <f>SUM(C9:C14)</f>
        <v>523126978</v>
      </c>
      <c r="D8" s="215">
        <f>SUM(D9:D14)</f>
        <v>518175431</v>
      </c>
      <c r="E8" s="198">
        <f>+'6.2. sz. mell ÖNK'!E8+'6.3. sz. mell ÖNK'!E8+'6.4. sz. mell ÖNK'!E8</f>
        <v>518769816</v>
      </c>
    </row>
    <row r="9" spans="1:5" s="345" customFormat="1" ht="12" customHeight="1" x14ac:dyDescent="0.2">
      <c r="A9" s="355" t="s">
        <v>70</v>
      </c>
      <c r="B9" s="226" t="s">
        <v>231</v>
      </c>
      <c r="C9" s="615">
        <f>+'6.2. sz. mell ÖNK'!C9+'6.3. sz. mell ÖNK'!C9+'6.4. sz. mell ÖNK'!C9</f>
        <v>197486000</v>
      </c>
      <c r="D9" s="616">
        <f>+'6.2. sz. mell ÖNK'!D9+'6.3. sz. mell ÖNK'!D9+'6.4. sz. mell ÖNK'!D9</f>
        <v>198486000</v>
      </c>
      <c r="E9" s="617">
        <f>+'6.2. sz. mell ÖNK'!E9+'6.3. sz. mell ÖNK'!E9+'6.4. sz. mell ÖNK'!E9</f>
        <v>198486000</v>
      </c>
    </row>
    <row r="10" spans="1:5" s="372" customFormat="1" ht="12" customHeight="1" x14ac:dyDescent="0.2">
      <c r="A10" s="356" t="s">
        <v>71</v>
      </c>
      <c r="B10" s="227" t="s">
        <v>232</v>
      </c>
      <c r="C10" s="611">
        <f>+'6.2. sz. mell ÖNK'!C10+'6.3. sz. mell ÖNK'!C10+'6.4. sz. mell ÖNK'!C10</f>
        <v>100965317</v>
      </c>
      <c r="D10" s="614">
        <f>+'6.2. sz. mell ÖNK'!D10+'6.3. sz. mell ÖNK'!D10+'6.4. sz. mell ÖNK'!D10</f>
        <v>102967135</v>
      </c>
      <c r="E10" s="462">
        <f>+'6.2. sz. mell ÖNK'!E10+'6.3. sz. mell ÖNK'!E10+'6.4. sz. mell ÖNK'!E10</f>
        <v>106436876</v>
      </c>
    </row>
    <row r="11" spans="1:5" s="372" customFormat="1" ht="12" customHeight="1" x14ac:dyDescent="0.2">
      <c r="A11" s="356" t="s">
        <v>72</v>
      </c>
      <c r="B11" s="227" t="s">
        <v>233</v>
      </c>
      <c r="C11" s="612">
        <f>+'6.2. sz. mell ÖNK'!C11+'6.3. sz. mell ÖNK'!C11+'6.4. sz. mell ÖNK'!C11</f>
        <v>181251535</v>
      </c>
      <c r="D11" s="614">
        <f>+'6.2. sz. mell ÖNK'!D11+'6.3. sz. mell ÖNK'!D11+'6.4. sz. mell ÖNK'!D11</f>
        <v>181251535</v>
      </c>
      <c r="E11" s="613">
        <f>+'6.2. sz. mell ÖNK'!E11+'6.3. sz. mell ÖNK'!E11+'6.4. sz. mell ÖNK'!E11</f>
        <v>183039053</v>
      </c>
    </row>
    <row r="12" spans="1:5" s="372" customFormat="1" ht="12" customHeight="1" x14ac:dyDescent="0.2">
      <c r="A12" s="356" t="s">
        <v>73</v>
      </c>
      <c r="B12" s="227" t="s">
        <v>234</v>
      </c>
      <c r="C12" s="612">
        <f>+'6.2. sz. mell ÖNK'!C12+'6.3. sz. mell ÖNK'!C12+'6.4. sz. mell ÖNK'!C12</f>
        <v>7966320</v>
      </c>
      <c r="D12" s="614">
        <f>+'6.2. sz. mell ÖNK'!D12+'6.3. sz. mell ÖNK'!D12+'6.4. sz. mell ÖNK'!D12</f>
        <v>7966320</v>
      </c>
      <c r="E12" s="613">
        <f>+'6.2. sz. mell ÖNK'!E12+'6.3. sz. mell ÖNK'!E12+'6.4. sz. mell ÖNK'!E12</f>
        <v>9420863</v>
      </c>
    </row>
    <row r="13" spans="1:5" s="372" customFormat="1" ht="12" customHeight="1" x14ac:dyDescent="0.2">
      <c r="A13" s="356" t="s">
        <v>105</v>
      </c>
      <c r="B13" s="227" t="s">
        <v>235</v>
      </c>
      <c r="C13" s="612">
        <f>+'6.2. sz. mell ÖNK'!C13+'6.3. sz. mell ÖNK'!C13+'6.4. sz. mell ÖNK'!C13</f>
        <v>35457806</v>
      </c>
      <c r="D13" s="614">
        <f>+'6.2. sz. mell ÖNK'!D13+'6.3. sz. mell ÖNK'!D13+'6.4. sz. mell ÖNK'!D13</f>
        <v>27504441</v>
      </c>
      <c r="E13" s="613">
        <v>20935674</v>
      </c>
    </row>
    <row r="14" spans="1:5" s="345" customFormat="1" ht="12" customHeight="1" thickBot="1" x14ac:dyDescent="0.25">
      <c r="A14" s="357" t="s">
        <v>74</v>
      </c>
      <c r="B14" s="207" t="s">
        <v>762</v>
      </c>
      <c r="C14" s="218"/>
      <c r="D14" s="218"/>
      <c r="E14" s="458">
        <f>+'6.2. sz. mell ÖNK'!E14+'6.3. sz. mell ÖNK'!E14+'6.4. sz. mell ÖNK'!E14</f>
        <v>451350</v>
      </c>
    </row>
    <row r="15" spans="1:5" s="345" customFormat="1" ht="12" customHeight="1" thickBot="1" x14ac:dyDescent="0.25">
      <c r="A15" s="188" t="s">
        <v>7</v>
      </c>
      <c r="B15" s="205" t="s">
        <v>236</v>
      </c>
      <c r="C15" s="215">
        <f>SUM(C16:C20)</f>
        <v>326066206</v>
      </c>
      <c r="D15" s="215">
        <f>SUM(D16:D20)</f>
        <v>510771741</v>
      </c>
      <c r="E15" s="198">
        <f>+'6.2. sz. mell ÖNK'!E15+'6.3. sz. mell ÖNK'!E15+'6.4. sz. mell ÖNK'!E15</f>
        <v>461256506</v>
      </c>
    </row>
    <row r="16" spans="1:5" s="345" customFormat="1" ht="12" customHeight="1" x14ac:dyDescent="0.2">
      <c r="A16" s="355" t="s">
        <v>76</v>
      </c>
      <c r="B16" s="226" t="s">
        <v>237</v>
      </c>
      <c r="C16" s="217"/>
      <c r="D16" s="619">
        <f>+'6.2. sz. mell ÖNK'!D16+'6.3. sz. mell ÖNK'!D16+'6.4. sz. mell ÖNK'!D16</f>
        <v>0</v>
      </c>
      <c r="E16" s="462">
        <f>+'6.2. sz. mell ÖNK'!E16+'6.3. sz. mell ÖNK'!E16+'6.4. sz. mell ÖNK'!E16</f>
        <v>80343</v>
      </c>
    </row>
    <row r="17" spans="1:5" s="345" customFormat="1" ht="12" customHeight="1" x14ac:dyDescent="0.2">
      <c r="A17" s="356" t="s">
        <v>77</v>
      </c>
      <c r="B17" s="227" t="s">
        <v>238</v>
      </c>
      <c r="C17" s="216"/>
      <c r="D17" s="216"/>
      <c r="E17" s="613">
        <f>+'6.2. sz. mell ÖNK'!E17+'6.3. sz. mell ÖNK'!E17+'6.4. sz. mell ÖNK'!E17</f>
        <v>0</v>
      </c>
    </row>
    <row r="18" spans="1:5" s="345" customFormat="1" ht="12" customHeight="1" x14ac:dyDescent="0.2">
      <c r="A18" s="356" t="s">
        <v>78</v>
      </c>
      <c r="B18" s="227" t="s">
        <v>239</v>
      </c>
      <c r="C18" s="216"/>
      <c r="D18" s="216"/>
      <c r="E18" s="462">
        <f>+'6.2. sz. mell ÖNK'!E18+'6.3. sz. mell ÖNK'!E18+'6.4. sz. mell ÖNK'!E18</f>
        <v>0</v>
      </c>
    </row>
    <row r="19" spans="1:5" s="345" customFormat="1" ht="12" customHeight="1" x14ac:dyDescent="0.2">
      <c r="A19" s="356" t="s">
        <v>79</v>
      </c>
      <c r="B19" s="227" t="s">
        <v>240</v>
      </c>
      <c r="C19" s="216"/>
      <c r="D19" s="216"/>
      <c r="E19" s="613">
        <f>+'6.2. sz. mell ÖNK'!E19+'6.3. sz. mell ÖNK'!E19+'6.4. sz. mell ÖNK'!E19</f>
        <v>0</v>
      </c>
    </row>
    <row r="20" spans="1:5" s="345" customFormat="1" ht="12" customHeight="1" x14ac:dyDescent="0.2">
      <c r="A20" s="356" t="s">
        <v>80</v>
      </c>
      <c r="B20" s="227" t="s">
        <v>241</v>
      </c>
      <c r="C20" s="614">
        <f>+'6.2. sz. mell ÖNK'!C20+'6.3. sz. mell ÖNK'!C20+'6.4. sz. mell ÖNK'!C20</f>
        <v>326066206</v>
      </c>
      <c r="D20" s="614">
        <f>+'6.2. sz. mell ÖNK'!D20+'6.3. sz. mell ÖNK'!D20+'6.4. sz. mell ÖNK'!D20</f>
        <v>510771741</v>
      </c>
      <c r="E20" s="613">
        <f>+'6.2. sz. mell ÖNK'!E20+'6.3. sz. mell ÖNK'!E20+'6.4. sz. mell ÖNK'!E20</f>
        <v>461176163</v>
      </c>
    </row>
    <row r="21" spans="1:5" s="372" customFormat="1" ht="12" customHeight="1" thickBot="1" x14ac:dyDescent="0.25">
      <c r="A21" s="357" t="s">
        <v>87</v>
      </c>
      <c r="B21" s="207" t="s">
        <v>242</v>
      </c>
      <c r="C21" s="218"/>
      <c r="D21" s="218"/>
      <c r="E21" s="458">
        <f>+'6.2. sz. mell ÖNK'!E21+'6.3. sz. mell ÖNK'!E21+'6.4. sz. mell ÖNK'!E21</f>
        <v>0</v>
      </c>
    </row>
    <row r="22" spans="1:5" s="372" customFormat="1" ht="12" customHeight="1" thickBot="1" x14ac:dyDescent="0.25">
      <c r="A22" s="188" t="s">
        <v>8</v>
      </c>
      <c r="B22" s="184" t="s">
        <v>243</v>
      </c>
      <c r="C22" s="215">
        <f>SUM(C23:C27)</f>
        <v>11889295</v>
      </c>
      <c r="D22" s="215">
        <f>SUM(D23:D27)</f>
        <v>445842552</v>
      </c>
      <c r="E22" s="198">
        <f>+'6.2. sz. mell ÖNK'!E22+'6.3. sz. mell ÖNK'!E22+'6.4. sz. mell ÖNK'!E22</f>
        <v>449044607</v>
      </c>
    </row>
    <row r="23" spans="1:5" s="372" customFormat="1" ht="12" customHeight="1" x14ac:dyDescent="0.2">
      <c r="A23" s="355" t="s">
        <v>59</v>
      </c>
      <c r="B23" s="226" t="s">
        <v>244</v>
      </c>
      <c r="C23" s="621">
        <f>+'6.2. sz. mell ÖNK'!C23+'6.3. sz. mell ÖNK'!C23+'6.4. sz. mell ÖNK'!C23</f>
        <v>0</v>
      </c>
      <c r="D23" s="619">
        <f>+'6.2. sz. mell ÖNK'!D23+'6.3. sz. mell ÖNK'!D23+'6.4. sz. mell ÖNK'!D23</f>
        <v>0</v>
      </c>
      <c r="E23" s="462">
        <f>+'6.2. sz. mell ÖNK'!E23+'6.3. sz. mell ÖNK'!E23+'6.4. sz. mell ÖNK'!E23</f>
        <v>16000000</v>
      </c>
    </row>
    <row r="24" spans="1:5" s="345" customFormat="1" ht="12" customHeight="1" x14ac:dyDescent="0.2">
      <c r="A24" s="356" t="s">
        <v>60</v>
      </c>
      <c r="B24" s="227" t="s">
        <v>245</v>
      </c>
      <c r="C24" s="620"/>
      <c r="D24" s="216"/>
      <c r="E24" s="613">
        <f>+'6.2. sz. mell ÖNK'!E24+'6.3. sz. mell ÖNK'!E24+'6.4. sz. mell ÖNK'!E24</f>
        <v>0</v>
      </c>
    </row>
    <row r="25" spans="1:5" s="372" customFormat="1" ht="12" customHeight="1" x14ac:dyDescent="0.2">
      <c r="A25" s="356" t="s">
        <v>61</v>
      </c>
      <c r="B25" s="227" t="s">
        <v>246</v>
      </c>
      <c r="C25" s="620"/>
      <c r="D25" s="216"/>
      <c r="E25" s="462">
        <f>+'6.2. sz. mell ÖNK'!E25+'6.3. sz. mell ÖNK'!E25+'6.4. sz. mell ÖNK'!E25</f>
        <v>0</v>
      </c>
    </row>
    <row r="26" spans="1:5" s="372" customFormat="1" ht="12" customHeight="1" x14ac:dyDescent="0.2">
      <c r="A26" s="356" t="s">
        <v>62</v>
      </c>
      <c r="B26" s="227" t="s">
        <v>247</v>
      </c>
      <c r="C26" s="620"/>
      <c r="D26" s="216"/>
      <c r="E26" s="613">
        <f>+'6.2. sz. mell ÖNK'!E26+'6.3. sz. mell ÖNK'!E26+'6.4. sz. mell ÖNK'!E26</f>
        <v>0</v>
      </c>
    </row>
    <row r="27" spans="1:5" s="372" customFormat="1" ht="12" customHeight="1" x14ac:dyDescent="0.2">
      <c r="A27" s="356" t="s">
        <v>119</v>
      </c>
      <c r="B27" s="227" t="s">
        <v>248</v>
      </c>
      <c r="C27" s="612">
        <f>+'6.2. sz. mell ÖNK'!C27+'6.3. sz. mell ÖNK'!C27+'6.4. sz. mell ÖNK'!C27</f>
        <v>11889295</v>
      </c>
      <c r="D27" s="614">
        <f>+'6.2. sz. mell ÖNK'!D27+'6.3. sz. mell ÖNK'!D27+'6.4. sz. mell ÖNK'!D27</f>
        <v>445842552</v>
      </c>
      <c r="E27" s="613">
        <f>+'6.2. sz. mell ÖNK'!E27+'6.3. sz. mell ÖNK'!E27+'6.4. sz. mell ÖNK'!E27</f>
        <v>433044607</v>
      </c>
    </row>
    <row r="28" spans="1:5" s="372" customFormat="1" ht="12" customHeight="1" thickBot="1" x14ac:dyDescent="0.25">
      <c r="A28" s="357" t="s">
        <v>120</v>
      </c>
      <c r="B28" s="228" t="s">
        <v>249</v>
      </c>
      <c r="C28" s="218"/>
      <c r="D28" s="218"/>
      <c r="E28" s="458">
        <f>+'6.2. sz. mell ÖNK'!E28+'6.3. sz. mell ÖNK'!E28+'6.4. sz. mell ÖNK'!E28</f>
        <v>0</v>
      </c>
    </row>
    <row r="29" spans="1:5" s="372" customFormat="1" ht="12" customHeight="1" thickBot="1" x14ac:dyDescent="0.25">
      <c r="A29" s="188" t="s">
        <v>121</v>
      </c>
      <c r="B29" s="184" t="s">
        <v>617</v>
      </c>
      <c r="C29" s="221">
        <f>SUM(C30:C35)</f>
        <v>100758000</v>
      </c>
      <c r="D29" s="221">
        <f>SUM(D30:D35)</f>
        <v>100758000</v>
      </c>
      <c r="E29" s="198">
        <f>+'6.2. sz. mell ÖNK'!E29+'6.3. sz. mell ÖNK'!E29+'6.4. sz. mell ÖNK'!E29</f>
        <v>110138179</v>
      </c>
    </row>
    <row r="30" spans="1:5" s="372" customFormat="1" ht="12" customHeight="1" x14ac:dyDescent="0.2">
      <c r="A30" s="355" t="s">
        <v>250</v>
      </c>
      <c r="B30" s="226" t="s">
        <v>727</v>
      </c>
      <c r="C30" s="611">
        <f>+'6.2. sz. mell ÖNK'!C30+'6.3. sz. mell ÖNK'!C30+'6.4. sz. mell ÖNK'!C30</f>
        <v>15000</v>
      </c>
      <c r="D30" s="616">
        <f>+'6.2. sz. mell ÖNK'!D30+'6.3. sz. mell ÖNK'!D30+'6.4. sz. mell ÖNK'!D30</f>
        <v>13000000</v>
      </c>
      <c r="E30" s="462">
        <f>+'6.2. sz. mell ÖNK'!E30+'6.3. sz. mell ÖNK'!E30+'6.4. sz. mell ÖNK'!E30</f>
        <v>14064016</v>
      </c>
    </row>
    <row r="31" spans="1:5" s="372" customFormat="1" ht="12" customHeight="1" x14ac:dyDescent="0.2">
      <c r="A31" s="356" t="s">
        <v>251</v>
      </c>
      <c r="B31" s="227" t="s">
        <v>621</v>
      </c>
      <c r="C31" s="622"/>
      <c r="D31" s="219"/>
      <c r="E31" s="613">
        <f>+'6.2. sz. mell ÖNK'!E31+'6.3. sz. mell ÖNK'!E31+'6.4. sz. mell ÖNK'!E31</f>
        <v>0</v>
      </c>
    </row>
    <row r="32" spans="1:5" s="372" customFormat="1" ht="12" customHeight="1" x14ac:dyDescent="0.2">
      <c r="A32" s="356" t="s">
        <v>252</v>
      </c>
      <c r="B32" s="227" t="s">
        <v>622</v>
      </c>
      <c r="C32" s="614">
        <f>+'6.2. sz. mell ÖNK'!C32+'6.3. sz. mell ÖNK'!C32+'6.4. sz. mell ÖNK'!C32</f>
        <v>71200000</v>
      </c>
      <c r="D32" s="614">
        <f>+'6.2. sz. mell ÖNK'!D32+'6.3. sz. mell ÖNK'!D32+'6.4. sz. mell ÖNK'!D32</f>
        <v>71200000</v>
      </c>
      <c r="E32" s="460">
        <f>+'6.2. sz. mell ÖNK'!E32+'6.3. sz. mell ÖNK'!E32+'6.4. sz. mell ÖNK'!E32</f>
        <v>81841484</v>
      </c>
    </row>
    <row r="33" spans="1:5" s="372" customFormat="1" ht="12" customHeight="1" x14ac:dyDescent="0.2">
      <c r="A33" s="356" t="s">
        <v>632</v>
      </c>
      <c r="B33" s="227" t="s">
        <v>726</v>
      </c>
      <c r="C33" s="611">
        <f>+'6.2. sz. mell ÖNK'!C33+'6.3. sz. mell ÖNK'!C33+'6.4. sz. mell ÖNK'!C33</f>
        <v>3043000</v>
      </c>
      <c r="D33" s="614">
        <f>+'6.2. sz. mell ÖNK'!D33+'6.3. sz. mell ÖNK'!D33+'6.4. sz. mell ÖNK'!D33</f>
        <v>55000</v>
      </c>
      <c r="E33" s="462">
        <f>+'6.2. sz. mell ÖNK'!E33+'6.3. sz. mell ÖNK'!E33+'6.4. sz. mell ÖNK'!E33</f>
        <v>0</v>
      </c>
    </row>
    <row r="34" spans="1:5" s="372" customFormat="1" ht="12" customHeight="1" x14ac:dyDescent="0.2">
      <c r="A34" s="356" t="s">
        <v>618</v>
      </c>
      <c r="B34" s="227" t="s">
        <v>631</v>
      </c>
      <c r="C34" s="612">
        <f>+'6.2. sz. mell ÖNK'!C34+'6.3. sz. mell ÖNK'!C34+'6.4. sz. mell ÖNK'!C34</f>
        <v>13500000</v>
      </c>
      <c r="D34" s="614">
        <f>+'6.2. sz. mell ÖNK'!D34+'6.3. sz. mell ÖNK'!D34+'6.4. sz. mell ÖNK'!D34</f>
        <v>13500000</v>
      </c>
      <c r="E34" s="613">
        <f>+'6.2. sz. mell ÖNK'!E34+'6.3. sz. mell ÖNK'!E34+'6.4. sz. mell ÖNK'!E34</f>
        <v>13191529</v>
      </c>
    </row>
    <row r="35" spans="1:5" s="372" customFormat="1" ht="12" customHeight="1" thickBot="1" x14ac:dyDescent="0.25">
      <c r="A35" s="357" t="s">
        <v>620</v>
      </c>
      <c r="B35" s="207" t="s">
        <v>253</v>
      </c>
      <c r="C35" s="611">
        <f>+'6.2. sz. mell ÖNK'!C35+'6.3. sz. mell ÖNK'!C35+'6.4. sz. mell ÖNK'!C35</f>
        <v>13000000</v>
      </c>
      <c r="D35" s="638">
        <f>+'6.2. sz. mell ÖNK'!D35+'6.3. sz. mell ÖNK'!D35+'6.4. sz. mell ÖNK'!D35</f>
        <v>3003000</v>
      </c>
      <c r="E35" s="462">
        <f>+'6.2. sz. mell ÖNK'!E35+'6.3. sz. mell ÖNK'!E35+'6.4. sz. mell ÖNK'!E35</f>
        <v>1041150</v>
      </c>
    </row>
    <row r="36" spans="1:5" s="372" customFormat="1" ht="12" customHeight="1" thickBot="1" x14ac:dyDescent="0.25">
      <c r="A36" s="188" t="s">
        <v>10</v>
      </c>
      <c r="B36" s="184" t="s">
        <v>254</v>
      </c>
      <c r="C36" s="215">
        <f>SUM(C37:C46)</f>
        <v>17405000</v>
      </c>
      <c r="D36" s="215">
        <f>SUM(D37:D46)</f>
        <v>19289060</v>
      </c>
      <c r="E36" s="198">
        <f>+'6.2. sz. mell ÖNK'!E36+'6.3. sz. mell ÖNK'!E36+'6.4. sz. mell ÖNK'!E36</f>
        <v>16725670</v>
      </c>
    </row>
    <row r="37" spans="1:5" s="372" customFormat="1" ht="12" customHeight="1" x14ac:dyDescent="0.2">
      <c r="A37" s="355" t="s">
        <v>63</v>
      </c>
      <c r="B37" s="226" t="s">
        <v>255</v>
      </c>
      <c r="C37" s="621">
        <f>+'6.2. sz. mell ÖNK'!C37+'6.3. sz. mell ÖNK'!C37+'6.4. sz. mell ÖNK'!C37</f>
        <v>0</v>
      </c>
      <c r="D37" s="619">
        <f>+'6.2. sz. mell ÖNK'!D37+'6.3. sz. mell ÖNK'!D37+'6.4. sz. mell ÖNK'!D37</f>
        <v>0</v>
      </c>
      <c r="E37" s="462">
        <f>+'6.2. sz. mell ÖNK'!E37+'6.3. sz. mell ÖNK'!E37+'6.4. sz. mell ÖNK'!E37</f>
        <v>2389747</v>
      </c>
    </row>
    <row r="38" spans="1:5" s="372" customFormat="1" ht="12" customHeight="1" x14ac:dyDescent="0.2">
      <c r="A38" s="356" t="s">
        <v>64</v>
      </c>
      <c r="B38" s="227" t="s">
        <v>256</v>
      </c>
      <c r="C38" s="612">
        <f>+'6.2. sz. mell ÖNK'!C38+'6.3. sz. mell ÖNK'!C38+'6.4. sz. mell ÖNK'!C38</f>
        <v>8400000</v>
      </c>
      <c r="D38" s="614">
        <f>+'6.2. sz. mell ÖNK'!D38+'6.3. sz. mell ÖNK'!D38+'6.4. sz. mell ÖNK'!D38</f>
        <v>8400000</v>
      </c>
      <c r="E38" s="613">
        <f>+'6.2. sz. mell ÖNK'!E38+'6.3. sz. mell ÖNK'!E38+'6.4. sz. mell ÖNK'!E38</f>
        <v>8623034</v>
      </c>
    </row>
    <row r="39" spans="1:5" s="372" customFormat="1" ht="12" customHeight="1" x14ac:dyDescent="0.2">
      <c r="A39" s="356" t="s">
        <v>65</v>
      </c>
      <c r="B39" s="227" t="s">
        <v>257</v>
      </c>
      <c r="C39" s="611">
        <f>+'6.2. sz. mell ÖNK'!C39+'6.3. sz. mell ÖNK'!C39+'6.4. sz. mell ÖNK'!C39</f>
        <v>2100000</v>
      </c>
      <c r="D39" s="614">
        <f>+'6.2. sz. mell ÖNK'!D39+'6.3. sz. mell ÖNK'!D39+'6.4. sz. mell ÖNK'!D39</f>
        <v>2100000</v>
      </c>
      <c r="E39" s="460">
        <f>+'6.2. sz. mell ÖNK'!E39+'6.3. sz. mell ÖNK'!E39+'6.4. sz. mell ÖNK'!E39</f>
        <v>2916347</v>
      </c>
    </row>
    <row r="40" spans="1:5" s="372" customFormat="1" ht="12" customHeight="1" x14ac:dyDescent="0.2">
      <c r="A40" s="356" t="s">
        <v>123</v>
      </c>
      <c r="B40" s="227" t="s">
        <v>258</v>
      </c>
      <c r="C40" s="622">
        <v>3500000</v>
      </c>
      <c r="D40" s="219">
        <v>3500000</v>
      </c>
      <c r="E40" s="460">
        <f>+'6.2. sz. mell ÖNK'!E40+'6.3. sz. mell ÖNK'!E40+'6.4. sz. mell ÖNK'!E40</f>
        <v>0</v>
      </c>
    </row>
    <row r="41" spans="1:5" s="372" customFormat="1" ht="12" customHeight="1" x14ac:dyDescent="0.2">
      <c r="A41" s="356" t="s">
        <v>124</v>
      </c>
      <c r="B41" s="227" t="s">
        <v>259</v>
      </c>
      <c r="C41" s="622"/>
      <c r="D41" s="219"/>
      <c r="E41" s="460">
        <f>+'6.2. sz. mell ÖNK'!E41+'6.3. sz. mell ÖNK'!E41+'6.4. sz. mell ÖNK'!E41</f>
        <v>0</v>
      </c>
    </row>
    <row r="42" spans="1:5" s="372" customFormat="1" ht="12" customHeight="1" x14ac:dyDescent="0.2">
      <c r="A42" s="356" t="s">
        <v>125</v>
      </c>
      <c r="B42" s="227" t="s">
        <v>260</v>
      </c>
      <c r="C42" s="611">
        <f>+'6.2. sz. mell ÖNK'!C42+'6.3. sz. mell ÖNK'!C42+'6.4. sz. mell ÖNK'!C42</f>
        <v>3405000</v>
      </c>
      <c r="D42" s="614">
        <f>+'6.2. sz. mell ÖNK'!D42+'6.3. sz. mell ÖNK'!D42+'6.4. sz. mell ÖNK'!D42</f>
        <v>5289060</v>
      </c>
      <c r="E42" s="460">
        <f>+'6.2. sz. mell ÖNK'!E42+'6.3. sz. mell ÖNK'!E42+'6.4. sz. mell ÖNK'!E42</f>
        <v>2591432</v>
      </c>
    </row>
    <row r="43" spans="1:5" s="372" customFormat="1" ht="12" customHeight="1" x14ac:dyDescent="0.2">
      <c r="A43" s="356" t="s">
        <v>126</v>
      </c>
      <c r="B43" s="227" t="s">
        <v>261</v>
      </c>
      <c r="C43" s="219"/>
      <c r="D43" s="219"/>
      <c r="E43" s="460">
        <f>+'6.2. sz. mell ÖNK'!E43+'6.3. sz. mell ÖNK'!E43+'6.4. sz. mell ÖNK'!E43</f>
        <v>0</v>
      </c>
    </row>
    <row r="44" spans="1:5" s="372" customFormat="1" ht="12" customHeight="1" x14ac:dyDescent="0.2">
      <c r="A44" s="356" t="s">
        <v>127</v>
      </c>
      <c r="B44" s="227" t="s">
        <v>262</v>
      </c>
      <c r="C44" s="216"/>
      <c r="D44" s="216"/>
      <c r="E44" s="460">
        <f>+'6.2. sz. mell ÖNK'!E44+'6.3. sz. mell ÖNK'!E44+'6.4. sz. mell ÖNK'!E44</f>
        <v>2813</v>
      </c>
    </row>
    <row r="45" spans="1:5" s="372" customFormat="1" ht="12" customHeight="1" x14ac:dyDescent="0.2">
      <c r="A45" s="356" t="s">
        <v>263</v>
      </c>
      <c r="B45" s="227" t="s">
        <v>264</v>
      </c>
      <c r="C45" s="219"/>
      <c r="D45" s="219"/>
      <c r="E45" s="460">
        <f>+'6.2. sz. mell ÖNK'!E45+'6.3. sz. mell ÖNK'!E45+'6.4. sz. mell ÖNK'!E45</f>
        <v>0</v>
      </c>
    </row>
    <row r="46" spans="1:5" s="345" customFormat="1" ht="12" customHeight="1" thickBot="1" x14ac:dyDescent="0.25">
      <c r="A46" s="357" t="s">
        <v>265</v>
      </c>
      <c r="B46" s="228" t="s">
        <v>266</v>
      </c>
      <c r="C46" s="220"/>
      <c r="D46" s="220"/>
      <c r="E46" s="462">
        <f>+'6.2. sz. mell ÖNK'!E46+'6.3. sz. mell ÖNK'!E46+'6.4. sz. mell ÖNK'!E46</f>
        <v>202297</v>
      </c>
    </row>
    <row r="47" spans="1:5" s="372" customFormat="1" ht="12" customHeight="1" thickBot="1" x14ac:dyDescent="0.25">
      <c r="A47" s="188" t="s">
        <v>11</v>
      </c>
      <c r="B47" s="184" t="s">
        <v>267</v>
      </c>
      <c r="C47" s="215">
        <f>SUM(C48:C52)</f>
        <v>27204000</v>
      </c>
      <c r="D47" s="215">
        <f>SUM(D48:D52)</f>
        <v>34182000</v>
      </c>
      <c r="E47" s="198">
        <f>+'6.2. sz. mell ÖNK'!E47+'6.3. sz. mell ÖNK'!E47+'6.4. sz. mell ÖNK'!E47</f>
        <v>7444914</v>
      </c>
    </row>
    <row r="48" spans="1:5" s="372" customFormat="1" ht="12" customHeight="1" x14ac:dyDescent="0.2">
      <c r="A48" s="355" t="s">
        <v>66</v>
      </c>
      <c r="B48" s="226" t="s">
        <v>268</v>
      </c>
      <c r="C48" s="236"/>
      <c r="D48" s="236"/>
      <c r="E48" s="169">
        <f>+'6.2. sz. mell ÖNK'!E48+'6.3. sz. mell ÖNK'!E48+'6.4. sz. mell ÖNK'!E48</f>
        <v>0</v>
      </c>
    </row>
    <row r="49" spans="1:5" s="372" customFormat="1" ht="12" customHeight="1" x14ac:dyDescent="0.2">
      <c r="A49" s="356" t="s">
        <v>67</v>
      </c>
      <c r="B49" s="227" t="s">
        <v>269</v>
      </c>
      <c r="C49" s="612">
        <f>+'6.2. sz. mell ÖNK'!C49+'6.3. sz. mell ÖNK'!C49+'6.4. sz. mell ÖNK'!C49</f>
        <v>27204000</v>
      </c>
      <c r="D49" s="614">
        <f>+'6.2. sz. mell ÖNK'!D49+'6.3. sz. mell ÖNK'!D49+'6.4. sz. mell ÖNK'!D49</f>
        <v>34182000</v>
      </c>
      <c r="E49" s="613">
        <f>+'6.2. sz. mell ÖNK'!E49+'6.3. sz. mell ÖNK'!E49+'6.4. sz. mell ÖNK'!E49</f>
        <v>7444300</v>
      </c>
    </row>
    <row r="50" spans="1:5" s="372" customFormat="1" ht="12" customHeight="1" x14ac:dyDescent="0.2">
      <c r="A50" s="356" t="s">
        <v>270</v>
      </c>
      <c r="B50" s="227" t="s">
        <v>271</v>
      </c>
      <c r="C50" s="621">
        <f>+'6.2. sz. mell ÖNK'!C50+'6.3. sz. mell ÖNK'!C50+'6.4. sz. mell ÖNK'!C50</f>
        <v>0</v>
      </c>
      <c r="D50" s="618">
        <f>+'6.2. sz. mell ÖNK'!D50+'6.3. sz. mell ÖNK'!D50+'6.4. sz. mell ÖNK'!D50</f>
        <v>0</v>
      </c>
      <c r="E50" s="462">
        <f>+'6.2. sz. mell ÖNK'!E50+'6.3. sz. mell ÖNK'!E50+'6.4. sz. mell ÖNK'!E50</f>
        <v>0</v>
      </c>
    </row>
    <row r="51" spans="1:5" s="372" customFormat="1" ht="12" customHeight="1" x14ac:dyDescent="0.2">
      <c r="A51" s="356" t="s">
        <v>272</v>
      </c>
      <c r="B51" s="227" t="s">
        <v>273</v>
      </c>
      <c r="C51" s="219"/>
      <c r="D51" s="219"/>
      <c r="E51" s="460">
        <f>+'6.2. sz. mell ÖNK'!E51+'6.3. sz. mell ÖNK'!E51+'6.4. sz. mell ÖNK'!E51</f>
        <v>614</v>
      </c>
    </row>
    <row r="52" spans="1:5" s="372" customFormat="1" ht="12" customHeight="1" thickBot="1" x14ac:dyDescent="0.25">
      <c r="A52" s="357" t="s">
        <v>274</v>
      </c>
      <c r="B52" s="228" t="s">
        <v>275</v>
      </c>
      <c r="C52" s="220"/>
      <c r="D52" s="220"/>
      <c r="E52" s="458">
        <f>+'6.2. sz. mell ÖNK'!E52+'6.3. sz. mell ÖNK'!E52+'6.4. sz. mell ÖNK'!E52</f>
        <v>0</v>
      </c>
    </row>
    <row r="53" spans="1:5" s="372" customFormat="1" ht="12" customHeight="1" thickBot="1" x14ac:dyDescent="0.25">
      <c r="A53" s="188" t="s">
        <v>128</v>
      </c>
      <c r="B53" s="184" t="s">
        <v>276</v>
      </c>
      <c r="C53" s="215">
        <f>SUM(C54:C56)</f>
        <v>0</v>
      </c>
      <c r="D53" s="215">
        <f>SUM(D54:D56)</f>
        <v>0</v>
      </c>
      <c r="E53" s="198">
        <f>+'6.2. sz. mell ÖNK'!E53+'6.3. sz. mell ÖNK'!E53+'6.4. sz. mell ÖNK'!E53</f>
        <v>0</v>
      </c>
    </row>
    <row r="54" spans="1:5" s="345" customFormat="1" ht="12" customHeight="1" x14ac:dyDescent="0.2">
      <c r="A54" s="355" t="s">
        <v>68</v>
      </c>
      <c r="B54" s="226" t="s">
        <v>277</v>
      </c>
      <c r="C54" s="217"/>
      <c r="D54" s="217"/>
      <c r="E54" s="169">
        <f>+'6.2. sz. mell ÖNK'!E54+'6.3. sz. mell ÖNK'!E54+'6.4. sz. mell ÖNK'!E54</f>
        <v>0</v>
      </c>
    </row>
    <row r="55" spans="1:5" s="345" customFormat="1" ht="12" customHeight="1" x14ac:dyDescent="0.2">
      <c r="A55" s="356" t="s">
        <v>69</v>
      </c>
      <c r="B55" s="227" t="s">
        <v>278</v>
      </c>
      <c r="C55" s="216"/>
      <c r="D55" s="216"/>
      <c r="E55" s="460">
        <f>+'6.2. sz. mell ÖNK'!E55+'6.3. sz. mell ÖNK'!E55+'6.4. sz. mell ÖNK'!E55</f>
        <v>0</v>
      </c>
    </row>
    <row r="56" spans="1:5" s="345" customFormat="1" ht="12" customHeight="1" x14ac:dyDescent="0.2">
      <c r="A56" s="356" t="s">
        <v>279</v>
      </c>
      <c r="B56" s="227" t="s">
        <v>280</v>
      </c>
      <c r="C56" s="216"/>
      <c r="D56" s="216"/>
      <c r="E56" s="460">
        <f>+'6.2. sz. mell ÖNK'!E56+'6.3. sz. mell ÖNK'!E56+'6.4. sz. mell ÖNK'!E56</f>
        <v>0</v>
      </c>
    </row>
    <row r="57" spans="1:5" s="345" customFormat="1" ht="12" customHeight="1" thickBot="1" x14ac:dyDescent="0.25">
      <c r="A57" s="357" t="s">
        <v>281</v>
      </c>
      <c r="B57" s="228" t="s">
        <v>282</v>
      </c>
      <c r="C57" s="218"/>
      <c r="D57" s="218"/>
      <c r="E57" s="458">
        <f>+'6.2. sz. mell ÖNK'!E57+'6.3. sz. mell ÖNK'!E57+'6.4. sz. mell ÖNK'!E57</f>
        <v>0</v>
      </c>
    </row>
    <row r="58" spans="1:5" s="372" customFormat="1" ht="12" customHeight="1" thickBot="1" x14ac:dyDescent="0.25">
      <c r="A58" s="188" t="s">
        <v>13</v>
      </c>
      <c r="B58" s="205" t="s">
        <v>283</v>
      </c>
      <c r="C58" s="215">
        <f>SUM(C59:C61)</f>
        <v>810000</v>
      </c>
      <c r="D58" s="215">
        <f>SUM(D59:D61)</f>
        <v>810000</v>
      </c>
      <c r="E58" s="198">
        <f>+'6.2. sz. mell ÖNK'!E58+'6.3. sz. mell ÖNK'!E58+'6.4. sz. mell ÖNK'!E58</f>
        <v>175000</v>
      </c>
    </row>
    <row r="59" spans="1:5" s="372" customFormat="1" ht="12" customHeight="1" x14ac:dyDescent="0.2">
      <c r="A59" s="355" t="s">
        <v>129</v>
      </c>
      <c r="B59" s="226" t="s">
        <v>284</v>
      </c>
      <c r="C59" s="219"/>
      <c r="D59" s="219"/>
      <c r="E59" s="169">
        <f>+'6.2. sz. mell ÖNK'!E59+'6.3. sz. mell ÖNK'!E59+'6.4. sz. mell ÖNK'!E59</f>
        <v>0</v>
      </c>
    </row>
    <row r="60" spans="1:5" s="372" customFormat="1" ht="12" customHeight="1" x14ac:dyDescent="0.2">
      <c r="A60" s="356" t="s">
        <v>130</v>
      </c>
      <c r="B60" s="227" t="s">
        <v>471</v>
      </c>
      <c r="C60" s="612">
        <f>+'6.2. sz. mell ÖNK'!C60+'6.3. sz. mell ÖNK'!C60+'6.4. sz. mell ÖNK'!C60</f>
        <v>810000</v>
      </c>
      <c r="D60" s="614">
        <f>+'6.2. sz. mell ÖNK'!D60+'6.3. sz. mell ÖNK'!D60+'6.4. sz. mell ÖNK'!D60</f>
        <v>810000</v>
      </c>
      <c r="E60" s="613">
        <f>+'6.2. sz. mell ÖNK'!E60+'6.3. sz. mell ÖNK'!E60+'6.4. sz. mell ÖNK'!E60</f>
        <v>0</v>
      </c>
    </row>
    <row r="61" spans="1:5" s="372" customFormat="1" ht="12" customHeight="1" x14ac:dyDescent="0.2">
      <c r="A61" s="356" t="s">
        <v>150</v>
      </c>
      <c r="B61" s="227" t="s">
        <v>286</v>
      </c>
      <c r="C61" s="623">
        <f>+'6.2. sz. mell ÖNK'!C61+'6.3. sz. mell ÖNK'!C61+'6.4. sz. mell ÖNK'!C61</f>
        <v>0</v>
      </c>
      <c r="D61" s="618">
        <f>+'6.2. sz. mell ÖNK'!D61+'6.3. sz. mell ÖNK'!D61+'6.4. sz. mell ÖNK'!D61</f>
        <v>0</v>
      </c>
      <c r="E61" s="613">
        <f>+'6.2. sz. mell ÖNK'!E61+'6.3. sz. mell ÖNK'!E61+'6.4. sz. mell ÖNK'!E61</f>
        <v>175000</v>
      </c>
    </row>
    <row r="62" spans="1:5" s="372" customFormat="1" ht="12" customHeight="1" thickBot="1" x14ac:dyDescent="0.25">
      <c r="A62" s="357" t="s">
        <v>287</v>
      </c>
      <c r="B62" s="228" t="s">
        <v>288</v>
      </c>
      <c r="C62" s="219"/>
      <c r="D62" s="219"/>
      <c r="E62" s="458">
        <f>+'6.2. sz. mell ÖNK'!E62+'6.3. sz. mell ÖNK'!E62+'6.4. sz. mell ÖNK'!E62</f>
        <v>0</v>
      </c>
    </row>
    <row r="63" spans="1:5" s="372" customFormat="1" ht="12" customHeight="1" thickBot="1" x14ac:dyDescent="0.25">
      <c r="A63" s="188" t="s">
        <v>14</v>
      </c>
      <c r="B63" s="184" t="s">
        <v>289</v>
      </c>
      <c r="C63" s="221">
        <f>+C8+C15+C22+C29+C36+C47+C53+C58</f>
        <v>1007259479</v>
      </c>
      <c r="D63" s="221">
        <f>+D8+D15+D22+D29+D36+D47+D53+D58</f>
        <v>1629828784</v>
      </c>
      <c r="E63" s="198">
        <f>+'6.2. sz. mell ÖNK'!E63+'6.3. sz. mell ÖNK'!E63+'6.4. sz. mell ÖNK'!E63</f>
        <v>1563554692</v>
      </c>
    </row>
    <row r="64" spans="1:5" s="372" customFormat="1" ht="12" customHeight="1" thickBot="1" x14ac:dyDescent="0.2">
      <c r="A64" s="358" t="s">
        <v>469</v>
      </c>
      <c r="B64" s="205" t="s">
        <v>291</v>
      </c>
      <c r="C64" s="215">
        <f>SUM(C65:C67)</f>
        <v>29896000</v>
      </c>
      <c r="D64" s="215">
        <f>SUM(D65:D67)</f>
        <v>29896000</v>
      </c>
      <c r="E64" s="198">
        <f>+'6.2. sz. mell ÖNK'!E64+'6.3. sz. mell ÖNK'!E64+'6.4. sz. mell ÖNK'!E64</f>
        <v>9998000</v>
      </c>
    </row>
    <row r="65" spans="1:5" s="372" customFormat="1" ht="12" customHeight="1" x14ac:dyDescent="0.2">
      <c r="A65" s="355" t="s">
        <v>292</v>
      </c>
      <c r="B65" s="226" t="s">
        <v>293</v>
      </c>
      <c r="C65" s="611">
        <f>+'6.2. sz. mell ÖNK'!C65+'6.3. sz. mell ÖNK'!C65+'6.4. sz. mell ÖNK'!C65</f>
        <v>29896000</v>
      </c>
      <c r="D65" s="616">
        <f>+'6.2. sz. mell ÖNK'!D65+'6.3. sz. mell ÖNK'!D65+'6.4. sz. mell ÖNK'!D65</f>
        <v>29896000</v>
      </c>
      <c r="E65" s="462">
        <f>+'6.2. sz. mell ÖNK'!E65+'6.3. sz. mell ÖNK'!E65+'6.4. sz. mell ÖNK'!E65</f>
        <v>9998000</v>
      </c>
    </row>
    <row r="66" spans="1:5" s="372" customFormat="1" ht="12" customHeight="1" x14ac:dyDescent="0.2">
      <c r="A66" s="356" t="s">
        <v>294</v>
      </c>
      <c r="B66" s="227" t="s">
        <v>295</v>
      </c>
      <c r="C66" s="219"/>
      <c r="D66" s="219"/>
      <c r="E66" s="460">
        <f>+'6.2. sz. mell ÖNK'!E66+'6.3. sz. mell ÖNK'!E66+'6.4. sz. mell ÖNK'!E66</f>
        <v>0</v>
      </c>
    </row>
    <row r="67" spans="1:5" s="372" customFormat="1" ht="12" customHeight="1" thickBot="1" x14ac:dyDescent="0.25">
      <c r="A67" s="357" t="s">
        <v>296</v>
      </c>
      <c r="B67" s="351" t="s">
        <v>297</v>
      </c>
      <c r="C67" s="219"/>
      <c r="D67" s="219"/>
      <c r="E67" s="458">
        <f>+'6.2. sz. mell ÖNK'!E67+'6.3. sz. mell ÖNK'!E67+'6.4. sz. mell ÖNK'!E67</f>
        <v>0</v>
      </c>
    </row>
    <row r="68" spans="1:5" s="372" customFormat="1" ht="12" customHeight="1" thickBot="1" x14ac:dyDescent="0.2">
      <c r="A68" s="358" t="s">
        <v>298</v>
      </c>
      <c r="B68" s="205" t="s">
        <v>299</v>
      </c>
      <c r="C68" s="215">
        <f>SUM(C69:C72)</f>
        <v>0</v>
      </c>
      <c r="D68" s="215">
        <f>SUM(D69:D72)</f>
        <v>0</v>
      </c>
      <c r="E68" s="198">
        <f>+'6.2. sz. mell ÖNK'!E68+'6.3. sz. mell ÖNK'!E68+'6.4. sz. mell ÖNK'!E68</f>
        <v>0</v>
      </c>
    </row>
    <row r="69" spans="1:5" s="372" customFormat="1" ht="12" customHeight="1" x14ac:dyDescent="0.2">
      <c r="A69" s="355" t="s">
        <v>106</v>
      </c>
      <c r="B69" s="226" t="s">
        <v>300</v>
      </c>
      <c r="C69" s="219"/>
      <c r="D69" s="219"/>
      <c r="E69" s="169">
        <f>+'6.2. sz. mell ÖNK'!E69+'6.3. sz. mell ÖNK'!E69+'6.4. sz. mell ÖNK'!E69</f>
        <v>0</v>
      </c>
    </row>
    <row r="70" spans="1:5" s="372" customFormat="1" ht="12" customHeight="1" x14ac:dyDescent="0.2">
      <c r="A70" s="356" t="s">
        <v>107</v>
      </c>
      <c r="B70" s="227" t="s">
        <v>301</v>
      </c>
      <c r="C70" s="219"/>
      <c r="D70" s="219"/>
      <c r="E70" s="460">
        <f>+'6.2. sz. mell ÖNK'!E70+'6.3. sz. mell ÖNK'!E70+'6.4. sz. mell ÖNK'!E70</f>
        <v>0</v>
      </c>
    </row>
    <row r="71" spans="1:5" s="372" customFormat="1" ht="12" customHeight="1" x14ac:dyDescent="0.2">
      <c r="A71" s="356" t="s">
        <v>302</v>
      </c>
      <c r="B71" s="227" t="s">
        <v>303</v>
      </c>
      <c r="C71" s="219"/>
      <c r="D71" s="219"/>
      <c r="E71" s="460">
        <f>+'6.2. sz. mell ÖNK'!E71+'6.3. sz. mell ÖNK'!E71+'6.4. sz. mell ÖNK'!E71</f>
        <v>0</v>
      </c>
    </row>
    <row r="72" spans="1:5" s="372" customFormat="1" ht="12" customHeight="1" thickBot="1" x14ac:dyDescent="0.25">
      <c r="A72" s="357" t="s">
        <v>304</v>
      </c>
      <c r="B72" s="228" t="s">
        <v>305</v>
      </c>
      <c r="C72" s="219"/>
      <c r="D72" s="219"/>
      <c r="E72" s="458">
        <f>+'6.2. sz. mell ÖNK'!E72+'6.3. sz. mell ÖNK'!E72+'6.4. sz. mell ÖNK'!E72</f>
        <v>0</v>
      </c>
    </row>
    <row r="73" spans="1:5" s="372" customFormat="1" ht="12" customHeight="1" thickBot="1" x14ac:dyDescent="0.2">
      <c r="A73" s="358" t="s">
        <v>306</v>
      </c>
      <c r="B73" s="205" t="s">
        <v>307</v>
      </c>
      <c r="C73" s="215">
        <f>SUM(C74:C75)</f>
        <v>70349342</v>
      </c>
      <c r="D73" s="215">
        <f>SUM(D74:D75)</f>
        <v>189394975</v>
      </c>
      <c r="E73" s="198">
        <f>+'6.2. sz. mell ÖNK'!E73+'6.3. sz. mell ÖNK'!E73+'6.4. sz. mell ÖNK'!E73</f>
        <v>189394975</v>
      </c>
    </row>
    <row r="74" spans="1:5" s="372" customFormat="1" ht="12" customHeight="1" x14ac:dyDescent="0.2">
      <c r="A74" s="355" t="s">
        <v>308</v>
      </c>
      <c r="B74" s="226" t="s">
        <v>309</v>
      </c>
      <c r="C74" s="616">
        <f>+'6.2. sz. mell ÖNK'!C74+'6.3. sz. mell ÖNK'!C74+'6.4. sz. mell ÖNK'!C74</f>
        <v>70349342</v>
      </c>
      <c r="D74" s="616">
        <f>+'6.2. sz. mell ÖNK'!D74+'6.3. sz. mell ÖNK'!D74+'6.4. sz. mell ÖNK'!D74</f>
        <v>189394975</v>
      </c>
      <c r="E74" s="461">
        <f>+'6.2. sz. mell ÖNK'!E74+'6.3. sz. mell ÖNK'!E74+'6.4. sz. mell ÖNK'!E74</f>
        <v>189394975</v>
      </c>
    </row>
    <row r="75" spans="1:5" s="372" customFormat="1" ht="12" customHeight="1" thickBot="1" x14ac:dyDescent="0.25">
      <c r="A75" s="357" t="s">
        <v>310</v>
      </c>
      <c r="B75" s="228" t="s">
        <v>311</v>
      </c>
      <c r="C75" s="219"/>
      <c r="D75" s="219"/>
      <c r="E75" s="464">
        <f>+'6.2. sz. mell ÖNK'!E75+'6.3. sz. mell ÖNK'!E75+'6.4. sz. mell ÖNK'!E75</f>
        <v>0</v>
      </c>
    </row>
    <row r="76" spans="1:5" s="372" customFormat="1" ht="12" customHeight="1" thickBot="1" x14ac:dyDescent="0.2">
      <c r="A76" s="358" t="s">
        <v>312</v>
      </c>
      <c r="B76" s="205" t="s">
        <v>313</v>
      </c>
      <c r="C76" s="215">
        <f>SUM(C77:C79)</f>
        <v>0</v>
      </c>
      <c r="D76" s="215">
        <f>SUM(D77:D79)</f>
        <v>0</v>
      </c>
      <c r="E76" s="198">
        <f>+'6.2. sz. mell ÖNK'!E76+'6.3. sz. mell ÖNK'!E76+'6.4. sz. mell ÖNK'!E76</f>
        <v>18607309</v>
      </c>
    </row>
    <row r="77" spans="1:5" s="372" customFormat="1" ht="12" customHeight="1" x14ac:dyDescent="0.2">
      <c r="A77" s="355" t="s">
        <v>314</v>
      </c>
      <c r="B77" s="226" t="s">
        <v>315</v>
      </c>
      <c r="C77" s="219"/>
      <c r="D77" s="219"/>
      <c r="E77" s="169">
        <f>+'6.2. sz. mell ÖNK'!E77+'6.3. sz. mell ÖNK'!E77+'6.4. sz. mell ÖNK'!E77</f>
        <v>18607309</v>
      </c>
    </row>
    <row r="78" spans="1:5" s="372" customFormat="1" ht="12" customHeight="1" x14ac:dyDescent="0.2">
      <c r="A78" s="356" t="s">
        <v>316</v>
      </c>
      <c r="B78" s="227" t="s">
        <v>317</v>
      </c>
      <c r="C78" s="219"/>
      <c r="D78" s="219"/>
      <c r="E78" s="460">
        <f>+'6.2. sz. mell ÖNK'!E78+'6.3. sz. mell ÖNK'!E78+'6.4. sz. mell ÖNK'!E78</f>
        <v>0</v>
      </c>
    </row>
    <row r="79" spans="1:5" s="372" customFormat="1" ht="12" customHeight="1" thickBot="1" x14ac:dyDescent="0.25">
      <c r="A79" s="357" t="s">
        <v>318</v>
      </c>
      <c r="B79" s="228" t="s">
        <v>319</v>
      </c>
      <c r="C79" s="219"/>
      <c r="D79" s="219"/>
      <c r="E79" s="458">
        <f>+'6.2. sz. mell ÖNK'!E79+'6.3. sz. mell ÖNK'!E79+'6.4. sz. mell ÖNK'!E79</f>
        <v>0</v>
      </c>
    </row>
    <row r="80" spans="1:5" s="372" customFormat="1" ht="12" customHeight="1" thickBot="1" x14ac:dyDescent="0.2">
      <c r="A80" s="358" t="s">
        <v>320</v>
      </c>
      <c r="B80" s="205" t="s">
        <v>321</v>
      </c>
      <c r="C80" s="215">
        <f>SUM(C81:C84)</f>
        <v>0</v>
      </c>
      <c r="D80" s="215">
        <f>SUM(D81:D84)</f>
        <v>0</v>
      </c>
      <c r="E80" s="198">
        <f>+'6.2. sz. mell ÖNK'!E80+'6.3. sz. mell ÖNK'!E80+'6.4. sz. mell ÖNK'!E80</f>
        <v>0</v>
      </c>
    </row>
    <row r="81" spans="1:5" s="372" customFormat="1" ht="12" customHeight="1" x14ac:dyDescent="0.2">
      <c r="A81" s="359" t="s">
        <v>322</v>
      </c>
      <c r="B81" s="226" t="s">
        <v>323</v>
      </c>
      <c r="C81" s="219"/>
      <c r="D81" s="219"/>
      <c r="E81" s="169">
        <f>+'6.2. sz. mell ÖNK'!E81+'6.3. sz. mell ÖNK'!E81+'6.4. sz. mell ÖNK'!E81</f>
        <v>0</v>
      </c>
    </row>
    <row r="82" spans="1:5" s="372" customFormat="1" ht="12" customHeight="1" x14ac:dyDescent="0.2">
      <c r="A82" s="360" t="s">
        <v>324</v>
      </c>
      <c r="B82" s="227" t="s">
        <v>325</v>
      </c>
      <c r="C82" s="219"/>
      <c r="D82" s="219"/>
      <c r="E82" s="460">
        <f>+'6.2. sz. mell ÖNK'!E82+'6.3. sz. mell ÖNK'!E82+'6.4. sz. mell ÖNK'!E82</f>
        <v>0</v>
      </c>
    </row>
    <row r="83" spans="1:5" s="372" customFormat="1" ht="12" customHeight="1" x14ac:dyDescent="0.2">
      <c r="A83" s="360" t="s">
        <v>326</v>
      </c>
      <c r="B83" s="227" t="s">
        <v>327</v>
      </c>
      <c r="C83" s="219"/>
      <c r="D83" s="219"/>
      <c r="E83" s="460">
        <f>+'6.2. sz. mell ÖNK'!E83+'6.3. sz. mell ÖNK'!E83+'6.4. sz. mell ÖNK'!E83</f>
        <v>0</v>
      </c>
    </row>
    <row r="84" spans="1:5" s="372" customFormat="1" ht="12" customHeight="1" thickBot="1" x14ac:dyDescent="0.25">
      <c r="A84" s="361" t="s">
        <v>328</v>
      </c>
      <c r="B84" s="228" t="s">
        <v>329</v>
      </c>
      <c r="C84" s="219"/>
      <c r="D84" s="219"/>
      <c r="E84" s="458">
        <f>+'6.2. sz. mell ÖNK'!E84+'6.3. sz. mell ÖNK'!E84+'6.4. sz. mell ÖNK'!E84</f>
        <v>0</v>
      </c>
    </row>
    <row r="85" spans="1:5" s="372" customFormat="1" ht="12" customHeight="1" thickBot="1" x14ac:dyDescent="0.2">
      <c r="A85" s="358" t="s">
        <v>330</v>
      </c>
      <c r="B85" s="205" t="s">
        <v>331</v>
      </c>
      <c r="C85" s="240"/>
      <c r="D85" s="240"/>
      <c r="E85" s="198">
        <f>+'6.2. sz. mell ÖNK'!E85+'6.3. sz. mell ÖNK'!E85+'6.4. sz. mell ÖNK'!E85</f>
        <v>0</v>
      </c>
    </row>
    <row r="86" spans="1:5" s="372" customFormat="1" ht="12" customHeight="1" thickBot="1" x14ac:dyDescent="0.2">
      <c r="A86" s="358" t="s">
        <v>332</v>
      </c>
      <c r="B86" s="352" t="s">
        <v>333</v>
      </c>
      <c r="C86" s="221">
        <f>+C64+C68+C73+C76+C80+C85</f>
        <v>100245342</v>
      </c>
      <c r="D86" s="221">
        <f>+D64+D68+D73+D76+D80+D85</f>
        <v>219290975</v>
      </c>
      <c r="E86" s="198">
        <f>+'6.2. sz. mell ÖNK'!E86+'6.3. sz. mell ÖNK'!E86+'6.4. sz. mell ÖNK'!E86</f>
        <v>218000284</v>
      </c>
    </row>
    <row r="87" spans="1:5" s="372" customFormat="1" ht="12" customHeight="1" thickBot="1" x14ac:dyDescent="0.2">
      <c r="A87" s="362" t="s">
        <v>334</v>
      </c>
      <c r="B87" s="353" t="s">
        <v>470</v>
      </c>
      <c r="C87" s="221">
        <f>+C63+C86</f>
        <v>1107504821</v>
      </c>
      <c r="D87" s="221">
        <f>+D63+D86</f>
        <v>1849119759</v>
      </c>
      <c r="E87" s="198">
        <f>+'6.2. sz. mell ÖNK'!E87+'6.3. sz. mell ÖNK'!E87+'6.4. sz. mell ÖNK'!E87</f>
        <v>1781554976</v>
      </c>
    </row>
    <row r="88" spans="1:5" s="372" customFormat="1" ht="15" customHeight="1" x14ac:dyDescent="0.2">
      <c r="A88" s="327"/>
      <c r="B88" s="328"/>
      <c r="C88" s="343"/>
      <c r="D88" s="343"/>
      <c r="E88" s="343"/>
    </row>
    <row r="89" spans="1:5" ht="13.5" thickBot="1" x14ac:dyDescent="0.25">
      <c r="A89" s="329"/>
      <c r="B89" s="330"/>
      <c r="C89" s="344"/>
      <c r="D89" s="344"/>
      <c r="E89" s="344"/>
    </row>
    <row r="90" spans="1:5" s="371" customFormat="1" ht="16.5" customHeight="1" thickBot="1" x14ac:dyDescent="0.25">
      <c r="A90" s="735" t="s">
        <v>42</v>
      </c>
      <c r="B90" s="736"/>
      <c r="C90" s="736"/>
      <c r="D90" s="736"/>
      <c r="E90" s="737"/>
    </row>
    <row r="91" spans="1:5" s="146" customFormat="1" ht="12" customHeight="1" thickBot="1" x14ac:dyDescent="0.25">
      <c r="A91" s="188" t="s">
        <v>6</v>
      </c>
      <c r="B91" s="186" t="s">
        <v>342</v>
      </c>
      <c r="C91" s="633">
        <f>+C92+C93+C94+C96+C97</f>
        <v>518846987</v>
      </c>
      <c r="D91" s="633">
        <f>+D92+D93+D94+D96+D97</f>
        <v>736615481</v>
      </c>
      <c r="E91" s="198">
        <f>+'6.2. sz. mell ÖNK'!E91+'6.3. sz. mell ÖNK'!E91+'6.4. sz. mell ÖNK'!E91</f>
        <v>505444008</v>
      </c>
    </row>
    <row r="92" spans="1:5" ht="12" customHeight="1" x14ac:dyDescent="0.2">
      <c r="A92" s="355" t="s">
        <v>70</v>
      </c>
      <c r="B92" s="629" t="s">
        <v>36</v>
      </c>
      <c r="C92" s="615">
        <f>+'6.2. sz. mell ÖNK'!C92+'6.3. sz. mell ÖNK'!C92+'6.4. sz. mell ÖNK'!C92</f>
        <v>278276813</v>
      </c>
      <c r="D92" s="616">
        <f>+'6.2. sz. mell ÖNK'!D92+'6.3. sz. mell ÖNK'!D92+'6.4. sz. mell ÖNK'!D92</f>
        <v>320273580</v>
      </c>
      <c r="E92" s="617">
        <f>+'6.2. sz. mell ÖNK'!E92+'6.3. sz. mell ÖNK'!E92+'6.4. sz. mell ÖNK'!E92</f>
        <v>254903200</v>
      </c>
    </row>
    <row r="93" spans="1:5" ht="12" customHeight="1" x14ac:dyDescent="0.2">
      <c r="A93" s="356" t="s">
        <v>71</v>
      </c>
      <c r="B93" s="624" t="s">
        <v>131</v>
      </c>
      <c r="C93" s="612">
        <f>+'6.2. sz. mell ÖNK'!C93+'6.3. sz. mell ÖNK'!C93+'6.4. sz. mell ÖNK'!C93</f>
        <v>36433249</v>
      </c>
      <c r="D93" s="614">
        <f>+'6.2. sz. mell ÖNK'!D93+'6.3. sz. mell ÖNK'!D93+'6.4. sz. mell ÖNK'!D93</f>
        <v>47761355</v>
      </c>
      <c r="E93" s="613">
        <f>+'6.2. sz. mell ÖNK'!E93+'6.3. sz. mell ÖNK'!E93+'6.4. sz. mell ÖNK'!E93</f>
        <v>33492229</v>
      </c>
    </row>
    <row r="94" spans="1:5" ht="12" customHeight="1" x14ac:dyDescent="0.2">
      <c r="A94" s="356" t="s">
        <v>72</v>
      </c>
      <c r="B94" s="624" t="s">
        <v>98</v>
      </c>
      <c r="C94" s="612">
        <f>+'6.2. sz. mell ÖNK'!C94+'6.3. sz. mell ÖNK'!C94+'6.4. sz. mell ÖNK'!C94</f>
        <v>155476925</v>
      </c>
      <c r="D94" s="614">
        <f>+'6.2. sz. mell ÖNK'!D94+'6.3. sz. mell ÖNK'!D94+'6.4. sz. mell ÖNK'!D94</f>
        <v>312511071</v>
      </c>
      <c r="E94" s="613">
        <f>+'6.2. sz. mell ÖNK'!E94+'6.3. sz. mell ÖNK'!E94+'6.4. sz. mell ÖNK'!E94</f>
        <v>175069084</v>
      </c>
    </row>
    <row r="95" spans="1:5" ht="12" customHeight="1" x14ac:dyDescent="0.2">
      <c r="A95" s="356"/>
      <c r="B95" s="694" t="s">
        <v>753</v>
      </c>
      <c r="C95" s="612">
        <v>1200000</v>
      </c>
      <c r="D95" s="614">
        <v>1200000</v>
      </c>
      <c r="E95" s="613">
        <f>+'6.2. sz. mell ÖNK'!E95</f>
        <v>277800</v>
      </c>
    </row>
    <row r="96" spans="1:5" ht="12" customHeight="1" x14ac:dyDescent="0.2">
      <c r="A96" s="356" t="s">
        <v>73</v>
      </c>
      <c r="B96" s="625" t="s">
        <v>132</v>
      </c>
      <c r="C96" s="612">
        <f>+'6.2. sz. mell ÖNK'!C96+'6.3. sz. mell ÖNK'!C95+'6.4. sz. mell ÖNK'!C95</f>
        <v>24760000</v>
      </c>
      <c r="D96" s="614">
        <f>+'6.2. sz. mell ÖNK'!D96+'6.3. sz. mell ÖNK'!D95+'6.4. sz. mell ÖNK'!D95</f>
        <v>24760000</v>
      </c>
      <c r="E96" s="613">
        <f>+'6.2. sz. mell ÖNK'!E96+'6.3. sz. mell ÖNK'!E95+'6.4. sz. mell ÖNK'!E95</f>
        <v>15812020</v>
      </c>
    </row>
    <row r="97" spans="1:5" ht="12" customHeight="1" x14ac:dyDescent="0.2">
      <c r="A97" s="356" t="s">
        <v>82</v>
      </c>
      <c r="B97" s="182" t="s">
        <v>133</v>
      </c>
      <c r="C97" s="612">
        <f>+'6.2. sz. mell ÖNK'!C97+'6.3. sz. mell ÖNK'!C96+'6.4. sz. mell ÖNK'!C96</f>
        <v>23900000</v>
      </c>
      <c r="D97" s="614">
        <f>+'6.2. sz. mell ÖNK'!D97+'6.3. sz. mell ÖNK'!D96+'6.4. sz. mell ÖNK'!D96</f>
        <v>31309475</v>
      </c>
      <c r="E97" s="613">
        <f>+'6.2. sz. mell ÖNK'!E97+'6.3. sz. mell ÖNK'!E96+'6.4. sz. mell ÖNK'!E96</f>
        <v>26167475</v>
      </c>
    </row>
    <row r="98" spans="1:5" ht="12" customHeight="1" x14ac:dyDescent="0.2">
      <c r="A98" s="356" t="s">
        <v>74</v>
      </c>
      <c r="B98" s="624" t="s">
        <v>343</v>
      </c>
      <c r="C98" s="612">
        <f>+'6.2. sz. mell ÖNK'!C98+'6.3. sz. mell ÖNK'!C97+'6.4. sz. mell ÖNK'!C97</f>
        <v>0</v>
      </c>
      <c r="D98" s="614">
        <f>+'6.2. sz. mell ÖNK'!D98+'6.3. sz. mell ÖNK'!D97+'6.4. sz. mell ÖNK'!D97</f>
        <v>409475</v>
      </c>
      <c r="E98" s="613">
        <f>+'6.2. sz. mell ÖNK'!E98+'6.3. sz. mell ÖNK'!E97+'6.4. sz. mell ÖNK'!E97</f>
        <v>409475</v>
      </c>
    </row>
    <row r="99" spans="1:5" ht="12" customHeight="1" x14ac:dyDescent="0.2">
      <c r="A99" s="356" t="s">
        <v>75</v>
      </c>
      <c r="B99" s="626" t="s">
        <v>344</v>
      </c>
      <c r="C99" s="622"/>
      <c r="D99" s="219"/>
      <c r="E99" s="613">
        <f>+'6.2. sz. mell ÖNK'!E99+'6.3. sz. mell ÖNK'!E98+'6.4. sz. mell ÖNK'!E98</f>
        <v>0</v>
      </c>
    </row>
    <row r="100" spans="1:5" ht="12" customHeight="1" x14ac:dyDescent="0.2">
      <c r="A100" s="356" t="s">
        <v>83</v>
      </c>
      <c r="B100" s="627" t="s">
        <v>345</v>
      </c>
      <c r="C100" s="622"/>
      <c r="D100" s="219"/>
      <c r="E100" s="613">
        <f>+'6.2. sz. mell ÖNK'!E100+'6.3. sz. mell ÖNK'!E99+'6.4. sz. mell ÖNK'!E99</f>
        <v>0</v>
      </c>
    </row>
    <row r="101" spans="1:5" ht="12" customHeight="1" x14ac:dyDescent="0.2">
      <c r="A101" s="356" t="s">
        <v>84</v>
      </c>
      <c r="B101" s="627" t="s">
        <v>346</v>
      </c>
      <c r="C101" s="622"/>
      <c r="D101" s="219"/>
      <c r="E101" s="613">
        <f>+'6.2. sz. mell ÖNK'!E101+'6.3. sz. mell ÖNK'!E100+'6.4. sz. mell ÖNK'!E100</f>
        <v>0</v>
      </c>
    </row>
    <row r="102" spans="1:5" ht="12" customHeight="1" x14ac:dyDescent="0.2">
      <c r="A102" s="356" t="s">
        <v>85</v>
      </c>
      <c r="B102" s="626" t="s">
        <v>347</v>
      </c>
      <c r="C102" s="612">
        <f>+'6.2. sz. mell ÖNK'!C102+'6.3. sz. mell ÖNK'!C101+'6.4. sz. mell ÖNK'!C101</f>
        <v>1600000</v>
      </c>
      <c r="D102" s="614">
        <f>+'6.2. sz. mell ÖNK'!D102+'6.3. sz. mell ÖNK'!D101+'6.4. sz. mell ÖNK'!D101</f>
        <v>1600000</v>
      </c>
      <c r="E102" s="613">
        <f>+'6.2. sz. mell ÖNK'!E102+'6.3. sz. mell ÖNK'!E101+'6.4. sz. mell ÖNK'!E101</f>
        <v>1500000</v>
      </c>
    </row>
    <row r="103" spans="1:5" ht="12" customHeight="1" x14ac:dyDescent="0.2">
      <c r="A103" s="356" t="s">
        <v>86</v>
      </c>
      <c r="B103" s="626" t="s">
        <v>348</v>
      </c>
      <c r="C103" s="620"/>
      <c r="D103" s="216"/>
      <c r="E103" s="613">
        <f>+'6.2. sz. mell ÖNK'!E103+'6.3. sz. mell ÖNK'!E102+'6.4. sz. mell ÖNK'!E102</f>
        <v>0</v>
      </c>
    </row>
    <row r="104" spans="1:5" ht="12" customHeight="1" x14ac:dyDescent="0.2">
      <c r="A104" s="356" t="s">
        <v>88</v>
      </c>
      <c r="B104" s="627" t="s">
        <v>349</v>
      </c>
      <c r="C104" s="620"/>
      <c r="D104" s="216"/>
      <c r="E104" s="613">
        <f>+'6.2. sz. mell ÖNK'!E104+'6.3. sz. mell ÖNK'!E103+'6.4. sz. mell ÖNK'!E103</f>
        <v>0</v>
      </c>
    </row>
    <row r="105" spans="1:5" ht="12" customHeight="1" x14ac:dyDescent="0.2">
      <c r="A105" s="364" t="s">
        <v>134</v>
      </c>
      <c r="B105" s="628" t="s">
        <v>350</v>
      </c>
      <c r="C105" s="620"/>
      <c r="D105" s="216"/>
      <c r="E105" s="613">
        <f>+'6.2. sz. mell ÖNK'!E105+'6.3. sz. mell ÖNK'!E104+'6.4. sz. mell ÖNK'!E104</f>
        <v>0</v>
      </c>
    </row>
    <row r="106" spans="1:5" ht="12" customHeight="1" x14ac:dyDescent="0.2">
      <c r="A106" s="356" t="s">
        <v>351</v>
      </c>
      <c r="B106" s="628" t="s">
        <v>352</v>
      </c>
      <c r="C106" s="620"/>
      <c r="D106" s="216"/>
      <c r="E106" s="613">
        <f>+'6.2. sz. mell ÖNK'!E106+'6.3. sz. mell ÖNK'!E105+'6.4. sz. mell ÖNK'!E105</f>
        <v>0</v>
      </c>
    </row>
    <row r="107" spans="1:5" s="146" customFormat="1" ht="12" customHeight="1" thickBot="1" x14ac:dyDescent="0.25">
      <c r="A107" s="357" t="s">
        <v>353</v>
      </c>
      <c r="B107" s="196" t="s">
        <v>354</v>
      </c>
      <c r="C107" s="632">
        <f>+'6.2. sz. mell ÖNK'!C107+'6.3. sz. mell ÖNK'!C106+'6.4. sz. mell ÖNK'!C106</f>
        <v>22300000</v>
      </c>
      <c r="D107" s="638">
        <f>+'6.2. sz. mell ÖNK'!D107+'6.3. sz. mell ÖNK'!D106+'6.4. sz. mell ÖNK'!D106</f>
        <v>29300000</v>
      </c>
      <c r="E107" s="462">
        <f>+'6.2. sz. mell ÖNK'!E107+'6.3. sz. mell ÖNK'!E106+'6.4. sz. mell ÖNK'!E106</f>
        <v>24258000</v>
      </c>
    </row>
    <row r="108" spans="1:5" ht="12" customHeight="1" thickBot="1" x14ac:dyDescent="0.25">
      <c r="A108" s="188" t="s">
        <v>7</v>
      </c>
      <c r="B108" s="186" t="s">
        <v>355</v>
      </c>
      <c r="C108" s="633">
        <f>+C109+C111+C113</f>
        <v>90871842</v>
      </c>
      <c r="D108" s="215">
        <f>+D109+D111+D113</f>
        <v>595101778</v>
      </c>
      <c r="E108" s="198">
        <f>+'6.2. sz. mell ÖNK'!E108+'6.3. sz. mell ÖNK'!E107+'6.4. sz. mell ÖNK'!E107</f>
        <v>83260370</v>
      </c>
    </row>
    <row r="109" spans="1:5" ht="12" customHeight="1" x14ac:dyDescent="0.2">
      <c r="A109" s="355" t="s">
        <v>76</v>
      </c>
      <c r="B109" s="172" t="s">
        <v>149</v>
      </c>
      <c r="C109" s="639">
        <f>+'6.2. sz. mell ÖNK'!C109+'6.3. sz. mell ÖNK'!C108+'6.4. sz. mell ÖNK'!C108</f>
        <v>89871842</v>
      </c>
      <c r="D109" s="619">
        <f>+'6.2. sz. mell ÖNK'!D109+'6.3. sz. mell ÖNK'!D108+'6.4. sz. mell ÖNK'!D108</f>
        <v>549397418</v>
      </c>
      <c r="E109" s="617">
        <f>+'6.2. sz. mell ÖNK'!E109+'6.3. sz. mell ÖNK'!E108+'6.4. sz. mell ÖNK'!E108</f>
        <v>67636132</v>
      </c>
    </row>
    <row r="110" spans="1:5" ht="12" customHeight="1" x14ac:dyDescent="0.2">
      <c r="A110" s="355" t="s">
        <v>77</v>
      </c>
      <c r="B110" s="175" t="s">
        <v>356</v>
      </c>
      <c r="C110" s="620"/>
      <c r="D110" s="216"/>
      <c r="E110" s="613">
        <f>+'6.2. sz. mell ÖNK'!E110+'6.3. sz. mell ÖNK'!E109+'6.4. sz. mell ÖNK'!E109</f>
        <v>0</v>
      </c>
    </row>
    <row r="111" spans="1:5" ht="12" customHeight="1" x14ac:dyDescent="0.2">
      <c r="A111" s="355" t="s">
        <v>78</v>
      </c>
      <c r="B111" s="175" t="s">
        <v>135</v>
      </c>
      <c r="C111" s="612">
        <f>+'6.2. sz. mell ÖNK'!C111+'6.3. sz. mell ÖNK'!C110+'6.4. sz. mell ÖNK'!C110</f>
        <v>1000000</v>
      </c>
      <c r="D111" s="614">
        <f>+'6.2. sz. mell ÖNK'!D111+'6.3. sz. mell ÖNK'!D110+'6.4. sz. mell ÖNK'!D110</f>
        <v>45704360</v>
      </c>
      <c r="E111" s="613">
        <f>+'6.2. sz. mell ÖNK'!E111+'6.3. sz. mell ÖNK'!E110+'6.4. sz. mell ÖNK'!E110</f>
        <v>15624238</v>
      </c>
    </row>
    <row r="112" spans="1:5" ht="12" customHeight="1" x14ac:dyDescent="0.2">
      <c r="A112" s="355" t="s">
        <v>79</v>
      </c>
      <c r="B112" s="175" t="s">
        <v>357</v>
      </c>
      <c r="C112" s="620"/>
      <c r="D112" s="216"/>
      <c r="E112" s="613">
        <f>+'6.2. sz. mell ÖNK'!E112+'6.3. sz. mell ÖNK'!E111+'6.4. sz. mell ÖNK'!E111</f>
        <v>0</v>
      </c>
    </row>
    <row r="113" spans="1:5" ht="12" customHeight="1" x14ac:dyDescent="0.2">
      <c r="A113" s="355" t="s">
        <v>80</v>
      </c>
      <c r="B113" s="207" t="s">
        <v>151</v>
      </c>
      <c r="C113" s="620"/>
      <c r="D113" s="216"/>
      <c r="E113" s="613">
        <f>+'6.2. sz. mell ÖNK'!E113+'6.3. sz. mell ÖNK'!E112+'6.4. sz. mell ÖNK'!E112</f>
        <v>0</v>
      </c>
    </row>
    <row r="114" spans="1:5" ht="12" customHeight="1" x14ac:dyDescent="0.2">
      <c r="A114" s="355" t="s">
        <v>87</v>
      </c>
      <c r="B114" s="206" t="s">
        <v>358</v>
      </c>
      <c r="C114" s="620"/>
      <c r="D114" s="216"/>
      <c r="E114" s="613">
        <f>+'6.2. sz. mell ÖNK'!E114+'6.3. sz. mell ÖNK'!E113+'6.4. sz. mell ÖNK'!E113</f>
        <v>0</v>
      </c>
    </row>
    <row r="115" spans="1:5" ht="12" customHeight="1" x14ac:dyDescent="0.2">
      <c r="A115" s="355" t="s">
        <v>89</v>
      </c>
      <c r="B115" s="222" t="s">
        <v>359</v>
      </c>
      <c r="C115" s="620"/>
      <c r="D115" s="216"/>
      <c r="E115" s="613">
        <f>+'6.2. sz. mell ÖNK'!E115+'6.3. sz. mell ÖNK'!E114+'6.4. sz. mell ÖNK'!E114</f>
        <v>0</v>
      </c>
    </row>
    <row r="116" spans="1:5" ht="12" customHeight="1" x14ac:dyDescent="0.2">
      <c r="A116" s="355" t="s">
        <v>136</v>
      </c>
      <c r="B116" s="195" t="s">
        <v>346</v>
      </c>
      <c r="C116" s="620"/>
      <c r="D116" s="216"/>
      <c r="E116" s="613">
        <f>+'6.2. sz. mell ÖNK'!E116+'6.3. sz. mell ÖNK'!E115+'6.4. sz. mell ÖNK'!E115</f>
        <v>0</v>
      </c>
    </row>
    <row r="117" spans="1:5" ht="12" customHeight="1" x14ac:dyDescent="0.2">
      <c r="A117" s="355" t="s">
        <v>137</v>
      </c>
      <c r="B117" s="195" t="s">
        <v>360</v>
      </c>
      <c r="C117" s="620"/>
      <c r="D117" s="216"/>
      <c r="E117" s="613">
        <f>+'6.2. sz. mell ÖNK'!E117+'6.3. sz. mell ÖNK'!E116+'6.4. sz. mell ÖNK'!E116</f>
        <v>0</v>
      </c>
    </row>
    <row r="118" spans="1:5" ht="12" customHeight="1" x14ac:dyDescent="0.2">
      <c r="A118" s="355" t="s">
        <v>138</v>
      </c>
      <c r="B118" s="195" t="s">
        <v>361</v>
      </c>
      <c r="C118" s="620"/>
      <c r="D118" s="216"/>
      <c r="E118" s="613">
        <f>+'6.2. sz. mell ÖNK'!E118+'6.3. sz. mell ÖNK'!E117+'6.4. sz. mell ÖNK'!E117</f>
        <v>0</v>
      </c>
    </row>
    <row r="119" spans="1:5" ht="12" customHeight="1" x14ac:dyDescent="0.2">
      <c r="A119" s="355" t="s">
        <v>362</v>
      </c>
      <c r="B119" s="195" t="s">
        <v>349</v>
      </c>
      <c r="C119" s="620"/>
      <c r="D119" s="216"/>
      <c r="E119" s="613">
        <f>+'6.2. sz. mell ÖNK'!E119+'6.3. sz. mell ÖNK'!E118+'6.4. sz. mell ÖNK'!E118</f>
        <v>0</v>
      </c>
    </row>
    <row r="120" spans="1:5" ht="12" customHeight="1" x14ac:dyDescent="0.2">
      <c r="A120" s="355" t="s">
        <v>363</v>
      </c>
      <c r="B120" s="195" t="s">
        <v>364</v>
      </c>
      <c r="C120" s="620"/>
      <c r="D120" s="216"/>
      <c r="E120" s="613">
        <f>+'6.2. sz. mell ÖNK'!E120+'6.3. sz. mell ÖNK'!E119+'6.4. sz. mell ÖNK'!E119</f>
        <v>0</v>
      </c>
    </row>
    <row r="121" spans="1:5" ht="12" customHeight="1" thickBot="1" x14ac:dyDescent="0.25">
      <c r="A121" s="364" t="s">
        <v>365</v>
      </c>
      <c r="B121" s="196" t="s">
        <v>366</v>
      </c>
      <c r="C121" s="640"/>
      <c r="D121" s="218"/>
      <c r="E121" s="646">
        <f>+'6.2. sz. mell ÖNK'!E121+'6.3. sz. mell ÖNK'!E120+'6.4. sz. mell ÖNK'!E120</f>
        <v>0</v>
      </c>
    </row>
    <row r="122" spans="1:5" ht="12" customHeight="1" thickBot="1" x14ac:dyDescent="0.25">
      <c r="A122" s="188" t="s">
        <v>8</v>
      </c>
      <c r="B122" s="191" t="s">
        <v>367</v>
      </c>
      <c r="C122" s="633">
        <f>+C123+C124</f>
        <v>0</v>
      </c>
      <c r="D122" s="215">
        <f>+D123+D124</f>
        <v>6764217</v>
      </c>
      <c r="E122" s="198">
        <f>+'6.2. sz. mell ÖNK'!E122+'6.3. sz. mell ÖNK'!E121+'6.4. sz. mell ÖNK'!E121</f>
        <v>0</v>
      </c>
    </row>
    <row r="123" spans="1:5" ht="12" customHeight="1" x14ac:dyDescent="0.2">
      <c r="A123" s="355" t="s">
        <v>59</v>
      </c>
      <c r="B123" s="629" t="s">
        <v>44</v>
      </c>
      <c r="C123" s="639">
        <f>+'6.2. sz. mell ÖNK'!C123+'6.3. sz. mell ÖNK'!C122+'6.4. sz. mell ÖNK'!C122</f>
        <v>0</v>
      </c>
      <c r="D123" s="616">
        <f>+'6.2. sz. mell ÖNK'!D123+'6.3. sz. mell ÖNK'!D122+'6.4. sz. mell ÖNK'!D122</f>
        <v>6764217</v>
      </c>
      <c r="E123" s="617">
        <f>+'6.2. sz. mell ÖNK'!E123+'6.3. sz. mell ÖNK'!E122+'6.4. sz. mell ÖNK'!E122</f>
        <v>0</v>
      </c>
    </row>
    <row r="124" spans="1:5" ht="12" customHeight="1" thickBot="1" x14ac:dyDescent="0.25">
      <c r="A124" s="357" t="s">
        <v>60</v>
      </c>
      <c r="B124" s="630" t="s">
        <v>45</v>
      </c>
      <c r="C124" s="641">
        <f>+'6.2. sz. mell ÖNK'!C124+'6.3. sz. mell ÖNK'!C123+'6.4. sz. mell ÖNK'!C123</f>
        <v>0</v>
      </c>
      <c r="D124" s="642">
        <f>+'6.2. sz. mell ÖNK'!D124+'6.3. sz. mell ÖNK'!D123+'6.4. sz. mell ÖNK'!D123</f>
        <v>0</v>
      </c>
      <c r="E124" s="646">
        <f>+'6.2. sz. mell ÖNK'!E124+'6.3. sz. mell ÖNK'!E123+'6.4. sz. mell ÖNK'!E123</f>
        <v>0</v>
      </c>
    </row>
    <row r="125" spans="1:5" ht="12" customHeight="1" thickBot="1" x14ac:dyDescent="0.25">
      <c r="A125" s="188" t="s">
        <v>9</v>
      </c>
      <c r="B125" s="191" t="s">
        <v>368</v>
      </c>
      <c r="C125" s="633">
        <f>+C91+C108+C122</f>
        <v>609718829</v>
      </c>
      <c r="D125" s="215">
        <f>+D91+D108+D122</f>
        <v>1338481476</v>
      </c>
      <c r="E125" s="198">
        <f>+'6.2. sz. mell ÖNK'!E125+'6.3. sz. mell ÖNK'!E124+'6.4. sz. mell ÖNK'!E124</f>
        <v>588704378</v>
      </c>
    </row>
    <row r="126" spans="1:5" ht="12" customHeight="1" thickBot="1" x14ac:dyDescent="0.25">
      <c r="A126" s="188" t="s">
        <v>10</v>
      </c>
      <c r="B126" s="191" t="s">
        <v>472</v>
      </c>
      <c r="C126" s="633">
        <f>+C127+C128+C129</f>
        <v>3532000</v>
      </c>
      <c r="D126" s="215">
        <f>+D127+D128+D129</f>
        <v>3532000</v>
      </c>
      <c r="E126" s="198">
        <f>+'6.2. sz. mell ÖNK'!E126+'6.3. sz. mell ÖNK'!E125+'6.4. sz. mell ÖNK'!E125</f>
        <v>3532000</v>
      </c>
    </row>
    <row r="127" spans="1:5" ht="12" customHeight="1" x14ac:dyDescent="0.2">
      <c r="A127" s="355" t="s">
        <v>63</v>
      </c>
      <c r="B127" s="172" t="s">
        <v>370</v>
      </c>
      <c r="C127" s="632">
        <f>+'6.2. sz. mell ÖNK'!C127+'6.3. sz. mell ÖNK'!C126+'6.4. sz. mell ÖNK'!C126</f>
        <v>3532000</v>
      </c>
      <c r="D127" s="616">
        <f>+'6.2. sz. mell ÖNK'!D127+'6.3. sz. mell ÖNK'!D126+'6.4. sz. mell ÖNK'!D126</f>
        <v>3532000</v>
      </c>
      <c r="E127" s="462">
        <f>+'6.2. sz. mell ÖNK'!E127+'6.3. sz. mell ÖNK'!E126+'6.4. sz. mell ÖNK'!E126</f>
        <v>3532000</v>
      </c>
    </row>
    <row r="128" spans="1:5" ht="12" customHeight="1" x14ac:dyDescent="0.2">
      <c r="A128" s="355" t="s">
        <v>64</v>
      </c>
      <c r="B128" s="172" t="s">
        <v>371</v>
      </c>
      <c r="C128" s="634"/>
      <c r="D128" s="216"/>
      <c r="E128" s="613">
        <f>+'6.2. sz. mell ÖNK'!E128+'6.3. sz. mell ÖNK'!E127+'6.4. sz. mell ÖNK'!E127</f>
        <v>0</v>
      </c>
    </row>
    <row r="129" spans="1:11" ht="12" customHeight="1" thickBot="1" x14ac:dyDescent="0.25">
      <c r="A129" s="364" t="s">
        <v>65</v>
      </c>
      <c r="B129" s="170" t="s">
        <v>372</v>
      </c>
      <c r="C129" s="643"/>
      <c r="D129" s="218"/>
      <c r="E129" s="462">
        <f>+'6.2. sz. mell ÖNK'!E129+'6.3. sz. mell ÖNK'!E128+'6.4. sz. mell ÖNK'!E128</f>
        <v>0</v>
      </c>
    </row>
    <row r="130" spans="1:11" ht="12" customHeight="1" thickBot="1" x14ac:dyDescent="0.25">
      <c r="A130" s="188" t="s">
        <v>11</v>
      </c>
      <c r="B130" s="191" t="s">
        <v>373</v>
      </c>
      <c r="C130" s="633">
        <f>+C131+C132+C133+C134</f>
        <v>0</v>
      </c>
      <c r="D130" s="215">
        <f>+D131+D132+D133+D134</f>
        <v>0</v>
      </c>
      <c r="E130" s="198">
        <f>+'6.2. sz. mell ÖNK'!E130+'6.3. sz. mell ÖNK'!E129+'6.4. sz. mell ÖNK'!E129</f>
        <v>0</v>
      </c>
    </row>
    <row r="131" spans="1:11" ht="12" customHeight="1" x14ac:dyDescent="0.2">
      <c r="A131" s="355" t="s">
        <v>66</v>
      </c>
      <c r="B131" s="172" t="s">
        <v>374</v>
      </c>
      <c r="C131" s="644"/>
      <c r="D131" s="217"/>
      <c r="E131" s="462">
        <f>+'6.2. sz. mell ÖNK'!E131+'6.3. sz. mell ÖNK'!E130+'6.4. sz. mell ÖNK'!E130</f>
        <v>0</v>
      </c>
    </row>
    <row r="132" spans="1:11" ht="12" customHeight="1" x14ac:dyDescent="0.2">
      <c r="A132" s="355" t="s">
        <v>67</v>
      </c>
      <c r="B132" s="172" t="s">
        <v>375</v>
      </c>
      <c r="C132" s="634"/>
      <c r="D132" s="216"/>
      <c r="E132" s="613">
        <f>+'6.2. sz. mell ÖNK'!E132+'6.3. sz. mell ÖNK'!E131+'6.4. sz. mell ÖNK'!E131</f>
        <v>0</v>
      </c>
    </row>
    <row r="133" spans="1:11" ht="12" customHeight="1" x14ac:dyDescent="0.2">
      <c r="A133" s="355" t="s">
        <v>270</v>
      </c>
      <c r="B133" s="172" t="s">
        <v>376</v>
      </c>
      <c r="C133" s="634"/>
      <c r="D133" s="216"/>
      <c r="E133" s="613">
        <f>+'6.2. sz. mell ÖNK'!E133+'6.3. sz. mell ÖNK'!E132+'6.4. sz. mell ÖNK'!E132</f>
        <v>0</v>
      </c>
    </row>
    <row r="134" spans="1:11" s="146" customFormat="1" ht="12" customHeight="1" thickBot="1" x14ac:dyDescent="0.25">
      <c r="A134" s="364" t="s">
        <v>272</v>
      </c>
      <c r="B134" s="170" t="s">
        <v>377</v>
      </c>
      <c r="C134" s="643"/>
      <c r="D134" s="218"/>
      <c r="E134" s="462">
        <f>+'6.2. sz. mell ÖNK'!E134+'6.3. sz. mell ÖNK'!E133+'6.4. sz. mell ÖNK'!E133</f>
        <v>0</v>
      </c>
    </row>
    <row r="135" spans="1:11" ht="13.5" thickBot="1" x14ac:dyDescent="0.25">
      <c r="A135" s="188" t="s">
        <v>12</v>
      </c>
      <c r="B135" s="191" t="s">
        <v>571</v>
      </c>
      <c r="C135" s="635">
        <f>+C136+C137+C138+C140+C139</f>
        <v>494253992</v>
      </c>
      <c r="D135" s="221">
        <f>+D136+D137+D138+D140+D139</f>
        <v>507106283</v>
      </c>
      <c r="E135" s="198">
        <f>+'6.2. sz. mell ÖNK'!E135+'6.3. sz. mell ÖNK'!E134+'6.4. sz. mell ÖNK'!E134</f>
        <v>439879115</v>
      </c>
      <c r="K135" s="318"/>
    </row>
    <row r="136" spans="1:11" x14ac:dyDescent="0.2">
      <c r="A136" s="355" t="s">
        <v>68</v>
      </c>
      <c r="B136" s="172" t="s">
        <v>379</v>
      </c>
      <c r="C136" s="644"/>
      <c r="D136" s="217"/>
      <c r="E136" s="462">
        <f>+'6.2. sz. mell ÖNK'!E136+'6.3. sz. mell ÖNK'!E135+'6.4. sz. mell ÖNK'!E135</f>
        <v>0</v>
      </c>
    </row>
    <row r="137" spans="1:11" ht="12" customHeight="1" x14ac:dyDescent="0.2">
      <c r="A137" s="355" t="s">
        <v>69</v>
      </c>
      <c r="B137" s="629" t="s">
        <v>380</v>
      </c>
      <c r="C137" s="614">
        <f>+'6.2. sz. mell ÖNK'!C137+'6.3. sz. mell ÖNK'!C136+'6.4. sz. mell ÖNK'!C136</f>
        <v>18143148</v>
      </c>
      <c r="D137" s="614">
        <f>+'6.2. sz. mell ÖNK'!D137+'6.3. sz. mell ÖNK'!D136+'6.4. sz. mell ÖNK'!D136</f>
        <v>18143148</v>
      </c>
      <c r="E137" s="613">
        <f>+'6.2. sz. mell ÖNK'!E137+'6.3. sz. mell ÖNK'!E136+'6.4. sz. mell ÖNK'!E136</f>
        <v>18143148</v>
      </c>
    </row>
    <row r="138" spans="1:11" s="146" customFormat="1" ht="12" customHeight="1" x14ac:dyDescent="0.2">
      <c r="A138" s="355" t="s">
        <v>279</v>
      </c>
      <c r="B138" s="172" t="s">
        <v>570</v>
      </c>
      <c r="C138" s="632">
        <f>+'6.2. sz. mell ÖNK'!C138+'6.3. sz. mell ÖNK'!C137+'6.4. sz. mell ÖNK'!C137</f>
        <v>475157555</v>
      </c>
      <c r="D138" s="614">
        <f>+'6.2. sz. mell ÖNK'!D138+'6.3. sz. mell ÖNK'!D137+'6.4. sz. mell ÖNK'!D137</f>
        <v>488009846</v>
      </c>
      <c r="E138" s="462">
        <f>+'6.2. sz. mell ÖNK'!E138+'6.3. sz. mell ÖNK'!E137+'6.4. sz. mell ÖNK'!E137</f>
        <v>420782678</v>
      </c>
    </row>
    <row r="139" spans="1:11" s="146" customFormat="1" ht="12" customHeight="1" x14ac:dyDescent="0.2">
      <c r="A139" s="355" t="s">
        <v>281</v>
      </c>
      <c r="B139" s="172" t="s">
        <v>381</v>
      </c>
      <c r="C139" s="634"/>
      <c r="D139" s="216"/>
      <c r="E139" s="613">
        <f>+'6.2. sz. mell ÖNK'!E139+'6.3. sz. mell ÖNK'!E138+'6.4. sz. mell ÖNK'!E138</f>
        <v>0</v>
      </c>
    </row>
    <row r="140" spans="1:11" s="146" customFormat="1" ht="12" customHeight="1" thickBot="1" x14ac:dyDescent="0.25">
      <c r="A140" s="364" t="s">
        <v>569</v>
      </c>
      <c r="B140" s="170" t="s">
        <v>382</v>
      </c>
      <c r="C140" s="631">
        <f>+'6.2. sz. mell ÖNK'!C140+'6.3. sz. mell ÖNK'!C139+'6.4. sz. mell ÖNK'!C139</f>
        <v>953289</v>
      </c>
      <c r="D140" s="642">
        <f>+'6.2. sz. mell ÖNK'!D140+'6.3. sz. mell ÖNK'!D139+'6.4. sz. mell ÖNK'!D139</f>
        <v>953289</v>
      </c>
      <c r="E140" s="462">
        <f>+'6.2. sz. mell ÖNK'!E140+'6.3. sz. mell ÖNK'!E139+'6.4. sz. mell ÖNK'!E139</f>
        <v>953289</v>
      </c>
    </row>
    <row r="141" spans="1:11" s="146" customFormat="1" ht="12" customHeight="1" thickBot="1" x14ac:dyDescent="0.25">
      <c r="A141" s="188" t="s">
        <v>13</v>
      </c>
      <c r="B141" s="191" t="s">
        <v>473</v>
      </c>
      <c r="C141" s="636">
        <f>+C142+C143+C144+C145</f>
        <v>0</v>
      </c>
      <c r="D141" s="81">
        <f>+D142+D143+D144+D145</f>
        <v>0</v>
      </c>
      <c r="E141" s="198">
        <f>+'6.2. sz. mell ÖNK'!E141+'6.3. sz. mell ÖNK'!E140+'6.4. sz. mell ÖNK'!E140</f>
        <v>0</v>
      </c>
    </row>
    <row r="142" spans="1:11" s="146" customFormat="1" ht="12" customHeight="1" x14ac:dyDescent="0.2">
      <c r="A142" s="355" t="s">
        <v>129</v>
      </c>
      <c r="B142" s="172" t="s">
        <v>384</v>
      </c>
      <c r="C142" s="644"/>
      <c r="D142" s="217"/>
      <c r="E142" s="462">
        <f>+'6.2. sz. mell ÖNK'!E142+'6.3. sz. mell ÖNK'!E141+'6.4. sz. mell ÖNK'!E141</f>
        <v>0</v>
      </c>
    </row>
    <row r="143" spans="1:11" s="146" customFormat="1" ht="12" customHeight="1" x14ac:dyDescent="0.2">
      <c r="A143" s="355" t="s">
        <v>130</v>
      </c>
      <c r="B143" s="172" t="s">
        <v>385</v>
      </c>
      <c r="C143" s="634"/>
      <c r="D143" s="216"/>
      <c r="E143" s="613">
        <f>+'6.2. sz. mell ÖNK'!E143+'6.3. sz. mell ÖNK'!E142+'6.4. sz. mell ÖNK'!E142</f>
        <v>0</v>
      </c>
    </row>
    <row r="144" spans="1:11" s="146" customFormat="1" ht="12" customHeight="1" x14ac:dyDescent="0.2">
      <c r="A144" s="355" t="s">
        <v>150</v>
      </c>
      <c r="B144" s="172" t="s">
        <v>386</v>
      </c>
      <c r="C144" s="634"/>
      <c r="D144" s="216"/>
      <c r="E144" s="613">
        <f>+'6.2. sz. mell ÖNK'!E144+'6.3. sz. mell ÖNK'!E143+'6.4. sz. mell ÖNK'!E143</f>
        <v>0</v>
      </c>
    </row>
    <row r="145" spans="1:5" ht="12.75" customHeight="1" thickBot="1" x14ac:dyDescent="0.25">
      <c r="A145" s="364" t="s">
        <v>287</v>
      </c>
      <c r="B145" s="170" t="s">
        <v>387</v>
      </c>
      <c r="C145" s="643"/>
      <c r="D145" s="218"/>
      <c r="E145" s="462">
        <f>+'6.2. sz. mell ÖNK'!E145+'6.3. sz. mell ÖNK'!E144+'6.4. sz. mell ÖNK'!E144</f>
        <v>0</v>
      </c>
    </row>
    <row r="146" spans="1:5" ht="12" customHeight="1" thickBot="1" x14ac:dyDescent="0.25">
      <c r="A146" s="188" t="s">
        <v>14</v>
      </c>
      <c r="B146" s="191" t="s">
        <v>388</v>
      </c>
      <c r="C146" s="637">
        <f>+C126+C130+C135+C141</f>
        <v>497785992</v>
      </c>
      <c r="D146" s="165">
        <f>+D126+D130+D135+D141</f>
        <v>510638283</v>
      </c>
      <c r="E146" s="198">
        <f>+'6.2. sz. mell ÖNK'!E146+'6.3. sz. mell ÖNK'!E145+'6.4. sz. mell ÖNK'!E145</f>
        <v>443411115</v>
      </c>
    </row>
    <row r="147" spans="1:5" ht="15" customHeight="1" thickBot="1" x14ac:dyDescent="0.25">
      <c r="A147" s="384" t="s">
        <v>15</v>
      </c>
      <c r="B147" s="645" t="s">
        <v>389</v>
      </c>
      <c r="C147" s="637">
        <f>+C125+C146</f>
        <v>1107504821</v>
      </c>
      <c r="D147" s="165">
        <f>+D125+D146</f>
        <v>1849119759</v>
      </c>
      <c r="E147" s="198">
        <f>+'6.2. sz. mell ÖNK'!E147+'6.3. sz. mell ÖNK'!E146+'6.4. sz. mell ÖNK'!E146</f>
        <v>1032115493</v>
      </c>
    </row>
    <row r="148" spans="1:5" ht="13.5" thickBot="1" x14ac:dyDescent="0.25">
      <c r="A148" s="29"/>
      <c r="B148" s="30"/>
      <c r="C148" s="31"/>
      <c r="D148" s="31"/>
      <c r="E148" s="31"/>
    </row>
    <row r="149" spans="1:5" ht="15" customHeight="1" thickBot="1" x14ac:dyDescent="0.25">
      <c r="A149" s="331" t="s">
        <v>625</v>
      </c>
      <c r="B149" s="332"/>
      <c r="C149" s="94"/>
      <c r="D149" s="95"/>
      <c r="E149" s="92">
        <f>+'6.2. sz. mell ÖNK'!E149+'6.3. sz. mell ÖNK'!E148+'6.4. sz. mell ÖNK'!E148</f>
        <v>12</v>
      </c>
    </row>
    <row r="150" spans="1:5" ht="14.25" customHeight="1" thickBot="1" x14ac:dyDescent="0.25">
      <c r="A150" s="331" t="s">
        <v>624</v>
      </c>
      <c r="B150" s="332"/>
      <c r="C150" s="94"/>
      <c r="D150" s="95"/>
      <c r="E150" s="92">
        <f>+'6.2. sz. mell ÖNK'!E150+'6.3. sz. mell ÖNK'!E149+'6.4. sz. mell ÖNK'!E149</f>
        <v>280</v>
      </c>
    </row>
  </sheetData>
  <sheetProtection formatCells="0"/>
  <mergeCells count="4">
    <mergeCell ref="A7:E7"/>
    <mergeCell ref="A90:E90"/>
    <mergeCell ref="B2:D2"/>
    <mergeCell ref="B3:D3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0"/>
  <sheetViews>
    <sheetView zoomScaleNormal="100" zoomScaleSheetLayoutView="100" workbookViewId="0">
      <selection activeCell="E2" sqref="E2"/>
    </sheetView>
  </sheetViews>
  <sheetFormatPr defaultColWidth="9.33203125" defaultRowHeight="12.75" x14ac:dyDescent="0.2"/>
  <cols>
    <col min="1" max="1" width="14.83203125" style="346" customWidth="1"/>
    <col min="2" max="2" width="64.6640625" style="347" customWidth="1"/>
    <col min="3" max="5" width="17" style="348" customWidth="1"/>
    <col min="6" max="16384" width="9.33203125" style="25"/>
  </cols>
  <sheetData>
    <row r="1" spans="1:5" s="322" customFormat="1" ht="16.5" customHeight="1" thickBot="1" x14ac:dyDescent="0.25">
      <c r="A1" s="321"/>
      <c r="B1" s="323"/>
      <c r="C1" s="368"/>
      <c r="D1" s="333"/>
      <c r="E1" s="436" t="str">
        <f>+CONCATENATE("6.2. melléklet a 9/",LEFT(ÖSSZEFÜGGÉSEK!A4,4)+1,". (V. 29.) önkormányzati rendelethez")</f>
        <v>6.2. melléklet a 9/2018. (V. 29.) önkormányzati rendelethez</v>
      </c>
    </row>
    <row r="2" spans="1:5" s="369" customFormat="1" ht="15.75" customHeight="1" x14ac:dyDescent="0.2">
      <c r="A2" s="349" t="s">
        <v>51</v>
      </c>
      <c r="B2" s="738" t="s">
        <v>626</v>
      </c>
      <c r="C2" s="739"/>
      <c r="D2" s="740"/>
      <c r="E2" s="342" t="s">
        <v>40</v>
      </c>
    </row>
    <row r="3" spans="1:5" s="369" customFormat="1" ht="24.75" thickBot="1" x14ac:dyDescent="0.25">
      <c r="A3" s="367" t="s">
        <v>468</v>
      </c>
      <c r="B3" s="741" t="s">
        <v>714</v>
      </c>
      <c r="C3" s="742"/>
      <c r="D3" s="743"/>
      <c r="E3" s="317" t="s">
        <v>46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71" customFormat="1" ht="12" customHeight="1" thickBot="1" x14ac:dyDescent="0.25">
      <c r="A8" s="188" t="s">
        <v>6</v>
      </c>
      <c r="B8" s="184" t="s">
        <v>230</v>
      </c>
      <c r="C8" s="215">
        <f>SUM(C9:C14)</f>
        <v>523126978</v>
      </c>
      <c r="D8" s="215">
        <f>SUM(D9:D14)</f>
        <v>518175431</v>
      </c>
      <c r="E8" s="198">
        <f>SUM(E9:E14)</f>
        <v>518769816</v>
      </c>
    </row>
    <row r="9" spans="1:5" s="345" customFormat="1" ht="12" customHeight="1" x14ac:dyDescent="0.2">
      <c r="A9" s="355" t="s">
        <v>70</v>
      </c>
      <c r="B9" s="226" t="s">
        <v>231</v>
      </c>
      <c r="C9" s="217">
        <v>197486000</v>
      </c>
      <c r="D9" s="217">
        <v>198486000</v>
      </c>
      <c r="E9" s="200">
        <v>198486000</v>
      </c>
    </row>
    <row r="10" spans="1:5" s="372" customFormat="1" ht="12" customHeight="1" x14ac:dyDescent="0.2">
      <c r="A10" s="356" t="s">
        <v>71</v>
      </c>
      <c r="B10" s="227" t="s">
        <v>232</v>
      </c>
      <c r="C10" s="216">
        <v>100965317</v>
      </c>
      <c r="D10" s="216">
        <v>102967135</v>
      </c>
      <c r="E10" s="199">
        <v>106436876</v>
      </c>
    </row>
    <row r="11" spans="1:5" s="372" customFormat="1" ht="12" customHeight="1" x14ac:dyDescent="0.2">
      <c r="A11" s="356" t="s">
        <v>72</v>
      </c>
      <c r="B11" s="227" t="s">
        <v>233</v>
      </c>
      <c r="C11" s="216">
        <v>181251535</v>
      </c>
      <c r="D11" s="216">
        <v>181251535</v>
      </c>
      <c r="E11" s="199">
        <v>183039053</v>
      </c>
    </row>
    <row r="12" spans="1:5" s="372" customFormat="1" ht="12" customHeight="1" x14ac:dyDescent="0.2">
      <c r="A12" s="356" t="s">
        <v>73</v>
      </c>
      <c r="B12" s="227" t="s">
        <v>234</v>
      </c>
      <c r="C12" s="216">
        <v>7966320</v>
      </c>
      <c r="D12" s="216">
        <v>7966320</v>
      </c>
      <c r="E12" s="199">
        <v>9420863</v>
      </c>
    </row>
    <row r="13" spans="1:5" s="372" customFormat="1" ht="12" customHeight="1" x14ac:dyDescent="0.2">
      <c r="A13" s="356" t="s">
        <v>105</v>
      </c>
      <c r="B13" s="227" t="s">
        <v>235</v>
      </c>
      <c r="C13" s="216">
        <v>35457806</v>
      </c>
      <c r="D13" s="216">
        <v>27504441</v>
      </c>
      <c r="E13" s="199">
        <v>20935674</v>
      </c>
    </row>
    <row r="14" spans="1:5" s="345" customFormat="1" ht="12" customHeight="1" thickBot="1" x14ac:dyDescent="0.25">
      <c r="A14" s="357" t="s">
        <v>74</v>
      </c>
      <c r="B14" s="207" t="s">
        <v>762</v>
      </c>
      <c r="C14" s="218"/>
      <c r="D14" s="218"/>
      <c r="E14" s="201">
        <v>451350</v>
      </c>
    </row>
    <row r="15" spans="1:5" s="345" customFormat="1" ht="12" customHeight="1" thickBot="1" x14ac:dyDescent="0.25">
      <c r="A15" s="188" t="s">
        <v>7</v>
      </c>
      <c r="B15" s="205" t="s">
        <v>236</v>
      </c>
      <c r="C15" s="215">
        <f>SUM(C16:C20)</f>
        <v>326066206</v>
      </c>
      <c r="D15" s="215">
        <f>SUM(D16:D20)</f>
        <v>510771741</v>
      </c>
      <c r="E15" s="198">
        <f>SUM(E16:E20)</f>
        <v>461256506</v>
      </c>
    </row>
    <row r="16" spans="1:5" s="345" customFormat="1" ht="12" customHeight="1" x14ac:dyDescent="0.2">
      <c r="A16" s="355" t="s">
        <v>76</v>
      </c>
      <c r="B16" s="226" t="s">
        <v>237</v>
      </c>
      <c r="C16" s="217"/>
      <c r="D16" s="217"/>
      <c r="E16" s="200">
        <v>80343</v>
      </c>
    </row>
    <row r="17" spans="1:5" s="345" customFormat="1" ht="12" customHeight="1" x14ac:dyDescent="0.2">
      <c r="A17" s="356" t="s">
        <v>77</v>
      </c>
      <c r="B17" s="227" t="s">
        <v>238</v>
      </c>
      <c r="C17" s="216"/>
      <c r="D17" s="216"/>
      <c r="E17" s="199"/>
    </row>
    <row r="18" spans="1:5" s="345" customFormat="1" ht="12" customHeight="1" x14ac:dyDescent="0.2">
      <c r="A18" s="356" t="s">
        <v>78</v>
      </c>
      <c r="B18" s="227" t="s">
        <v>239</v>
      </c>
      <c r="C18" s="216"/>
      <c r="D18" s="216"/>
      <c r="E18" s="199"/>
    </row>
    <row r="19" spans="1:5" s="345" customFormat="1" ht="12" customHeight="1" x14ac:dyDescent="0.2">
      <c r="A19" s="356" t="s">
        <v>79</v>
      </c>
      <c r="B19" s="227" t="s">
        <v>240</v>
      </c>
      <c r="C19" s="216"/>
      <c r="D19" s="216"/>
      <c r="E19" s="199"/>
    </row>
    <row r="20" spans="1:5" s="345" customFormat="1" ht="12" customHeight="1" x14ac:dyDescent="0.2">
      <c r="A20" s="356" t="s">
        <v>80</v>
      </c>
      <c r="B20" s="227" t="s">
        <v>241</v>
      </c>
      <c r="C20" s="216">
        <v>326066206</v>
      </c>
      <c r="D20" s="216">
        <v>510771741</v>
      </c>
      <c r="E20" s="199">
        <v>461176163</v>
      </c>
    </row>
    <row r="21" spans="1:5" s="372" customFormat="1" ht="12" customHeight="1" thickBot="1" x14ac:dyDescent="0.25">
      <c r="A21" s="357" t="s">
        <v>87</v>
      </c>
      <c r="B21" s="228" t="s">
        <v>242</v>
      </c>
      <c r="C21" s="218"/>
      <c r="D21" s="218"/>
      <c r="E21" s="201"/>
    </row>
    <row r="22" spans="1:5" s="372" customFormat="1" ht="12" customHeight="1" thickBot="1" x14ac:dyDescent="0.25">
      <c r="A22" s="188" t="s">
        <v>8</v>
      </c>
      <c r="B22" s="184" t="s">
        <v>243</v>
      </c>
      <c r="C22" s="215">
        <f>SUM(C23:C27)</f>
        <v>11889295</v>
      </c>
      <c r="D22" s="215">
        <f>SUM(D23:D27)</f>
        <v>445842552</v>
      </c>
      <c r="E22" s="198">
        <f>SUM(E23:E27)</f>
        <v>449044607</v>
      </c>
    </row>
    <row r="23" spans="1:5" s="372" customFormat="1" ht="12" customHeight="1" x14ac:dyDescent="0.2">
      <c r="A23" s="355" t="s">
        <v>59</v>
      </c>
      <c r="B23" s="226" t="s">
        <v>244</v>
      </c>
      <c r="C23" s="217"/>
      <c r="D23" s="217"/>
      <c r="E23" s="200">
        <v>16000000</v>
      </c>
    </row>
    <row r="24" spans="1:5" s="345" customFormat="1" ht="12" customHeight="1" x14ac:dyDescent="0.2">
      <c r="A24" s="356" t="s">
        <v>60</v>
      </c>
      <c r="B24" s="227" t="s">
        <v>245</v>
      </c>
      <c r="C24" s="216"/>
      <c r="D24" s="216"/>
      <c r="E24" s="199"/>
    </row>
    <row r="25" spans="1:5" s="372" customFormat="1" ht="12" customHeight="1" x14ac:dyDescent="0.2">
      <c r="A25" s="356" t="s">
        <v>61</v>
      </c>
      <c r="B25" s="227" t="s">
        <v>246</v>
      </c>
      <c r="C25" s="216"/>
      <c r="D25" s="216"/>
      <c r="E25" s="199"/>
    </row>
    <row r="26" spans="1:5" s="372" customFormat="1" ht="12" customHeight="1" x14ac:dyDescent="0.2">
      <c r="A26" s="356" t="s">
        <v>62</v>
      </c>
      <c r="B26" s="227" t="s">
        <v>247</v>
      </c>
      <c r="C26" s="216"/>
      <c r="D26" s="216"/>
      <c r="E26" s="199"/>
    </row>
    <row r="27" spans="1:5" s="372" customFormat="1" ht="12" customHeight="1" x14ac:dyDescent="0.2">
      <c r="A27" s="356" t="s">
        <v>119</v>
      </c>
      <c r="B27" s="227" t="s">
        <v>248</v>
      </c>
      <c r="C27" s="216">
        <v>11889295</v>
      </c>
      <c r="D27" s="216">
        <v>445842552</v>
      </c>
      <c r="E27" s="199">
        <v>433044607</v>
      </c>
    </row>
    <row r="28" spans="1:5" s="372" customFormat="1" ht="12" customHeight="1" thickBot="1" x14ac:dyDescent="0.25">
      <c r="A28" s="357" t="s">
        <v>120</v>
      </c>
      <c r="B28" s="228" t="s">
        <v>249</v>
      </c>
      <c r="C28" s="218"/>
      <c r="D28" s="218"/>
      <c r="E28" s="201"/>
    </row>
    <row r="29" spans="1:5" s="372" customFormat="1" ht="12" customHeight="1" thickBot="1" x14ac:dyDescent="0.25">
      <c r="A29" s="188" t="s">
        <v>121</v>
      </c>
      <c r="B29" s="184" t="s">
        <v>617</v>
      </c>
      <c r="C29" s="221">
        <f>SUM(C30:C35)</f>
        <v>100558000</v>
      </c>
      <c r="D29" s="221">
        <f>SUM(D30:D35)</f>
        <v>100558000</v>
      </c>
      <c r="E29" s="234">
        <f>SUM(E30:E35)</f>
        <v>110038179</v>
      </c>
    </row>
    <row r="30" spans="1:5" s="372" customFormat="1" ht="12" customHeight="1" x14ac:dyDescent="0.2">
      <c r="A30" s="355" t="s">
        <v>250</v>
      </c>
      <c r="B30" s="226" t="s">
        <v>727</v>
      </c>
      <c r="C30" s="217">
        <v>15000</v>
      </c>
      <c r="D30" s="217">
        <v>13000000</v>
      </c>
      <c r="E30" s="200">
        <v>14064016</v>
      </c>
    </row>
    <row r="31" spans="1:5" s="372" customFormat="1" ht="12" customHeight="1" x14ac:dyDescent="0.2">
      <c r="A31" s="356" t="s">
        <v>251</v>
      </c>
      <c r="B31" s="227" t="s">
        <v>621</v>
      </c>
      <c r="C31" s="216"/>
      <c r="D31" s="216"/>
      <c r="E31" s="199"/>
    </row>
    <row r="32" spans="1:5" s="372" customFormat="1" ht="12" customHeight="1" x14ac:dyDescent="0.2">
      <c r="A32" s="356" t="s">
        <v>252</v>
      </c>
      <c r="B32" s="227" t="s">
        <v>622</v>
      </c>
      <c r="C32" s="216">
        <f>71200000-200000</f>
        <v>71000000</v>
      </c>
      <c r="D32" s="216">
        <f>71200000-200000</f>
        <v>71000000</v>
      </c>
      <c r="E32" s="199">
        <v>81741484</v>
      </c>
    </row>
    <row r="33" spans="1:5" s="372" customFormat="1" ht="12" customHeight="1" x14ac:dyDescent="0.2">
      <c r="A33" s="356" t="s">
        <v>632</v>
      </c>
      <c r="B33" s="227" t="s">
        <v>726</v>
      </c>
      <c r="C33" s="216">
        <v>3043000</v>
      </c>
      <c r="D33" s="216">
        <v>55000</v>
      </c>
      <c r="E33" s="199"/>
    </row>
    <row r="34" spans="1:5" s="372" customFormat="1" ht="12" customHeight="1" x14ac:dyDescent="0.2">
      <c r="A34" s="356" t="s">
        <v>618</v>
      </c>
      <c r="B34" s="227" t="s">
        <v>631</v>
      </c>
      <c r="C34" s="216">
        <v>13500000</v>
      </c>
      <c r="D34" s="216">
        <v>13500000</v>
      </c>
      <c r="E34" s="199">
        <v>13191529</v>
      </c>
    </row>
    <row r="35" spans="1:5" s="372" customFormat="1" ht="12" customHeight="1" thickBot="1" x14ac:dyDescent="0.25">
      <c r="A35" s="357" t="s">
        <v>620</v>
      </c>
      <c r="B35" s="207" t="s">
        <v>253</v>
      </c>
      <c r="C35" s="218">
        <v>13000000</v>
      </c>
      <c r="D35" s="218">
        <v>3003000</v>
      </c>
      <c r="E35" s="201">
        <v>1041150</v>
      </c>
    </row>
    <row r="36" spans="1:5" s="372" customFormat="1" ht="12" customHeight="1" thickBot="1" x14ac:dyDescent="0.25">
      <c r="A36" s="188" t="s">
        <v>10</v>
      </c>
      <c r="B36" s="184" t="s">
        <v>254</v>
      </c>
      <c r="C36" s="215">
        <f>SUM(C37:C46)</f>
        <v>17405000</v>
      </c>
      <c r="D36" s="215">
        <f>SUM(D37:D46)</f>
        <v>19289060</v>
      </c>
      <c r="E36" s="198">
        <f>SUM(E37:E46)</f>
        <v>16725670</v>
      </c>
    </row>
    <row r="37" spans="1:5" s="372" customFormat="1" ht="12" customHeight="1" x14ac:dyDescent="0.2">
      <c r="A37" s="355" t="s">
        <v>63</v>
      </c>
      <c r="B37" s="226" t="s">
        <v>255</v>
      </c>
      <c r="C37" s="217"/>
      <c r="D37" s="217"/>
      <c r="E37" s="200">
        <v>2389747</v>
      </c>
    </row>
    <row r="38" spans="1:5" s="372" customFormat="1" ht="12" customHeight="1" x14ac:dyDescent="0.2">
      <c r="A38" s="356" t="s">
        <v>64</v>
      </c>
      <c r="B38" s="227" t="s">
        <v>256</v>
      </c>
      <c r="C38" s="216">
        <v>8400000</v>
      </c>
      <c r="D38" s="216">
        <v>8400000</v>
      </c>
      <c r="E38" s="199">
        <v>8623034</v>
      </c>
    </row>
    <row r="39" spans="1:5" s="372" customFormat="1" ht="12" customHeight="1" x14ac:dyDescent="0.2">
      <c r="A39" s="356" t="s">
        <v>65</v>
      </c>
      <c r="B39" s="227" t="s">
        <v>257</v>
      </c>
      <c r="C39" s="216">
        <v>2100000</v>
      </c>
      <c r="D39" s="216">
        <v>2100000</v>
      </c>
      <c r="E39" s="199">
        <v>2916347</v>
      </c>
    </row>
    <row r="40" spans="1:5" s="372" customFormat="1" ht="12" customHeight="1" x14ac:dyDescent="0.2">
      <c r="A40" s="356" t="s">
        <v>123</v>
      </c>
      <c r="B40" s="227" t="s">
        <v>258</v>
      </c>
      <c r="C40" s="216">
        <v>3500000</v>
      </c>
      <c r="D40" s="216">
        <v>3500000</v>
      </c>
      <c r="E40" s="199"/>
    </row>
    <row r="41" spans="1:5" s="372" customFormat="1" ht="12" customHeight="1" x14ac:dyDescent="0.2">
      <c r="A41" s="356" t="s">
        <v>124</v>
      </c>
      <c r="B41" s="227" t="s">
        <v>259</v>
      </c>
      <c r="C41" s="216"/>
      <c r="D41" s="216"/>
      <c r="E41" s="199"/>
    </row>
    <row r="42" spans="1:5" s="372" customFormat="1" ht="12" customHeight="1" x14ac:dyDescent="0.2">
      <c r="A42" s="356" t="s">
        <v>125</v>
      </c>
      <c r="B42" s="227" t="s">
        <v>260</v>
      </c>
      <c r="C42" s="216">
        <v>3405000</v>
      </c>
      <c r="D42" s="216">
        <v>5289060</v>
      </c>
      <c r="E42" s="199">
        <v>2591432</v>
      </c>
    </row>
    <row r="43" spans="1:5" s="372" customFormat="1" ht="12" customHeight="1" x14ac:dyDescent="0.2">
      <c r="A43" s="356" t="s">
        <v>126</v>
      </c>
      <c r="B43" s="227" t="s">
        <v>261</v>
      </c>
      <c r="C43" s="216"/>
      <c r="D43" s="216"/>
      <c r="E43" s="199"/>
    </row>
    <row r="44" spans="1:5" s="372" customFormat="1" ht="12" customHeight="1" x14ac:dyDescent="0.2">
      <c r="A44" s="356" t="s">
        <v>127</v>
      </c>
      <c r="B44" s="227" t="s">
        <v>262</v>
      </c>
      <c r="C44" s="216"/>
      <c r="D44" s="216"/>
      <c r="E44" s="199">
        <v>2813</v>
      </c>
    </row>
    <row r="45" spans="1:5" s="372" customFormat="1" ht="12" customHeight="1" x14ac:dyDescent="0.2">
      <c r="A45" s="356" t="s">
        <v>263</v>
      </c>
      <c r="B45" s="227" t="s">
        <v>264</v>
      </c>
      <c r="C45" s="219"/>
      <c r="D45" s="219"/>
      <c r="E45" s="202"/>
    </row>
    <row r="46" spans="1:5" s="345" customFormat="1" ht="12" customHeight="1" thickBot="1" x14ac:dyDescent="0.25">
      <c r="A46" s="357" t="s">
        <v>265</v>
      </c>
      <c r="B46" s="228" t="s">
        <v>266</v>
      </c>
      <c r="C46" s="220"/>
      <c r="D46" s="220"/>
      <c r="E46" s="203">
        <v>202297</v>
      </c>
    </row>
    <row r="47" spans="1:5" s="372" customFormat="1" ht="12" customHeight="1" thickBot="1" x14ac:dyDescent="0.25">
      <c r="A47" s="188" t="s">
        <v>11</v>
      </c>
      <c r="B47" s="184" t="s">
        <v>267</v>
      </c>
      <c r="C47" s="215">
        <f>SUM(C48:C52)</f>
        <v>27204000</v>
      </c>
      <c r="D47" s="215">
        <f>SUM(D48:D52)</f>
        <v>34182000</v>
      </c>
      <c r="E47" s="198">
        <f>SUM(E48:E52)</f>
        <v>7444914</v>
      </c>
    </row>
    <row r="48" spans="1:5" s="372" customFormat="1" ht="12" customHeight="1" x14ac:dyDescent="0.2">
      <c r="A48" s="355" t="s">
        <v>66</v>
      </c>
      <c r="B48" s="226" t="s">
        <v>268</v>
      </c>
      <c r="C48" s="236"/>
      <c r="D48" s="236"/>
      <c r="E48" s="204"/>
    </row>
    <row r="49" spans="1:5" s="372" customFormat="1" ht="12" customHeight="1" x14ac:dyDescent="0.2">
      <c r="A49" s="356" t="s">
        <v>67</v>
      </c>
      <c r="B49" s="227" t="s">
        <v>269</v>
      </c>
      <c r="C49" s="219">
        <v>27204000</v>
      </c>
      <c r="D49" s="219">
        <v>34182000</v>
      </c>
      <c r="E49" s="202">
        <v>7444300</v>
      </c>
    </row>
    <row r="50" spans="1:5" s="372" customFormat="1" ht="12" customHeight="1" x14ac:dyDescent="0.2">
      <c r="A50" s="356" t="s">
        <v>270</v>
      </c>
      <c r="B50" s="227" t="s">
        <v>271</v>
      </c>
      <c r="C50" s="219"/>
      <c r="D50" s="219"/>
      <c r="E50" s="202"/>
    </row>
    <row r="51" spans="1:5" s="372" customFormat="1" ht="12" customHeight="1" x14ac:dyDescent="0.2">
      <c r="A51" s="356" t="s">
        <v>272</v>
      </c>
      <c r="B51" s="227" t="s">
        <v>273</v>
      </c>
      <c r="C51" s="219"/>
      <c r="D51" s="219"/>
      <c r="E51" s="202">
        <v>614</v>
      </c>
    </row>
    <row r="52" spans="1:5" s="372" customFormat="1" ht="12" customHeight="1" thickBot="1" x14ac:dyDescent="0.25">
      <c r="A52" s="357" t="s">
        <v>274</v>
      </c>
      <c r="B52" s="228" t="s">
        <v>275</v>
      </c>
      <c r="C52" s="220"/>
      <c r="D52" s="220"/>
      <c r="E52" s="203"/>
    </row>
    <row r="53" spans="1:5" s="372" customFormat="1" ht="12" customHeight="1" thickBot="1" x14ac:dyDescent="0.25">
      <c r="A53" s="188" t="s">
        <v>128</v>
      </c>
      <c r="B53" s="184" t="s">
        <v>276</v>
      </c>
      <c r="C53" s="215">
        <f>SUM(C54:C56)</f>
        <v>0</v>
      </c>
      <c r="D53" s="215">
        <f>SUM(D54:D56)</f>
        <v>0</v>
      </c>
      <c r="E53" s="198">
        <f>SUM(E54:E56)</f>
        <v>0</v>
      </c>
    </row>
    <row r="54" spans="1:5" s="345" customFormat="1" ht="12" customHeight="1" x14ac:dyDescent="0.2">
      <c r="A54" s="355" t="s">
        <v>68</v>
      </c>
      <c r="B54" s="226" t="s">
        <v>277</v>
      </c>
      <c r="C54" s="217"/>
      <c r="D54" s="217"/>
      <c r="E54" s="200"/>
    </row>
    <row r="55" spans="1:5" s="345" customFormat="1" ht="12" customHeight="1" x14ac:dyDescent="0.2">
      <c r="A55" s="356" t="s">
        <v>69</v>
      </c>
      <c r="B55" s="227" t="s">
        <v>278</v>
      </c>
      <c r="C55" s="216"/>
      <c r="D55" s="216"/>
      <c r="E55" s="199"/>
    </row>
    <row r="56" spans="1:5" s="345" customFormat="1" ht="12" customHeight="1" x14ac:dyDescent="0.2">
      <c r="A56" s="356" t="s">
        <v>279</v>
      </c>
      <c r="B56" s="227" t="s">
        <v>280</v>
      </c>
      <c r="C56" s="216"/>
      <c r="D56" s="216"/>
      <c r="E56" s="199"/>
    </row>
    <row r="57" spans="1:5" s="345" customFormat="1" ht="12" customHeight="1" thickBot="1" x14ac:dyDescent="0.25">
      <c r="A57" s="357" t="s">
        <v>281</v>
      </c>
      <c r="B57" s="228" t="s">
        <v>282</v>
      </c>
      <c r="C57" s="218"/>
      <c r="D57" s="218"/>
      <c r="E57" s="201"/>
    </row>
    <row r="58" spans="1:5" s="372" customFormat="1" ht="12" customHeight="1" thickBot="1" x14ac:dyDescent="0.25">
      <c r="A58" s="188" t="s">
        <v>13</v>
      </c>
      <c r="B58" s="205" t="s">
        <v>283</v>
      </c>
      <c r="C58" s="215">
        <f>SUM(C59:C61)</f>
        <v>810000</v>
      </c>
      <c r="D58" s="215">
        <f>SUM(D59:D61)</f>
        <v>810000</v>
      </c>
      <c r="E58" s="198">
        <f>SUM(E59:E61)</f>
        <v>175000</v>
      </c>
    </row>
    <row r="59" spans="1:5" s="372" customFormat="1" ht="12" customHeight="1" x14ac:dyDescent="0.2">
      <c r="A59" s="355" t="s">
        <v>129</v>
      </c>
      <c r="B59" s="226" t="s">
        <v>284</v>
      </c>
      <c r="C59" s="219"/>
      <c r="D59" s="219"/>
      <c r="E59" s="202"/>
    </row>
    <row r="60" spans="1:5" s="372" customFormat="1" ht="12" customHeight="1" x14ac:dyDescent="0.2">
      <c r="A60" s="356" t="s">
        <v>130</v>
      </c>
      <c r="B60" s="227" t="s">
        <v>471</v>
      </c>
      <c r="C60" s="219">
        <v>810000</v>
      </c>
      <c r="D60" s="219">
        <v>810000</v>
      </c>
      <c r="E60" s="202"/>
    </row>
    <row r="61" spans="1:5" s="372" customFormat="1" ht="12" customHeight="1" x14ac:dyDescent="0.2">
      <c r="A61" s="356" t="s">
        <v>150</v>
      </c>
      <c r="B61" s="227" t="s">
        <v>286</v>
      </c>
      <c r="C61" s="219"/>
      <c r="D61" s="219"/>
      <c r="E61" s="202">
        <v>175000</v>
      </c>
    </row>
    <row r="62" spans="1:5" s="372" customFormat="1" ht="12" customHeight="1" thickBot="1" x14ac:dyDescent="0.25">
      <c r="A62" s="357" t="s">
        <v>287</v>
      </c>
      <c r="B62" s="228" t="s">
        <v>288</v>
      </c>
      <c r="C62" s="219"/>
      <c r="D62" s="219"/>
      <c r="E62" s="202"/>
    </row>
    <row r="63" spans="1:5" s="372" customFormat="1" ht="12" customHeight="1" thickBot="1" x14ac:dyDescent="0.25">
      <c r="A63" s="188" t="s">
        <v>14</v>
      </c>
      <c r="B63" s="184" t="s">
        <v>289</v>
      </c>
      <c r="C63" s="221">
        <f>+C8+C15+C22+C29+C36+C47+C53+C58</f>
        <v>1007059479</v>
      </c>
      <c r="D63" s="221">
        <f>+D8+D15+D22+D29+D36+D47+D53+D58</f>
        <v>1629628784</v>
      </c>
      <c r="E63" s="234">
        <f>+E8+E15+E22+E29+E36+E47+E53+E58</f>
        <v>1563454692</v>
      </c>
    </row>
    <row r="64" spans="1:5" s="372" customFormat="1" ht="12" customHeight="1" thickBot="1" x14ac:dyDescent="0.2">
      <c r="A64" s="358" t="s">
        <v>469</v>
      </c>
      <c r="B64" s="205" t="s">
        <v>291</v>
      </c>
      <c r="C64" s="215">
        <f>SUM(C65:C67)</f>
        <v>29896000</v>
      </c>
      <c r="D64" s="215">
        <f>SUM(D65:D67)</f>
        <v>29896000</v>
      </c>
      <c r="E64" s="198">
        <f>SUM(E65:E67)</f>
        <v>9998000</v>
      </c>
    </row>
    <row r="65" spans="1:5" s="372" customFormat="1" ht="12" customHeight="1" x14ac:dyDescent="0.2">
      <c r="A65" s="355" t="s">
        <v>292</v>
      </c>
      <c r="B65" s="226" t="s">
        <v>293</v>
      </c>
      <c r="C65" s="219">
        <v>29896000</v>
      </c>
      <c r="D65" s="219">
        <v>29896000</v>
      </c>
      <c r="E65" s="202">
        <v>9998000</v>
      </c>
    </row>
    <row r="66" spans="1:5" s="372" customFormat="1" ht="12" customHeight="1" x14ac:dyDescent="0.2">
      <c r="A66" s="356" t="s">
        <v>294</v>
      </c>
      <c r="B66" s="227" t="s">
        <v>295</v>
      </c>
      <c r="C66" s="219"/>
      <c r="D66" s="219"/>
      <c r="E66" s="202"/>
    </row>
    <row r="67" spans="1:5" s="372" customFormat="1" ht="12" customHeight="1" thickBot="1" x14ac:dyDescent="0.25">
      <c r="A67" s="357" t="s">
        <v>296</v>
      </c>
      <c r="B67" s="351" t="s">
        <v>297</v>
      </c>
      <c r="C67" s="219"/>
      <c r="D67" s="219"/>
      <c r="E67" s="202"/>
    </row>
    <row r="68" spans="1:5" s="372" customFormat="1" ht="12" customHeight="1" thickBot="1" x14ac:dyDescent="0.2">
      <c r="A68" s="358" t="s">
        <v>298</v>
      </c>
      <c r="B68" s="205" t="s">
        <v>299</v>
      </c>
      <c r="C68" s="215">
        <f>SUM(C69:C72)</f>
        <v>0</v>
      </c>
      <c r="D68" s="215">
        <f>SUM(D69:D72)</f>
        <v>0</v>
      </c>
      <c r="E68" s="198">
        <f>SUM(E69:E72)</f>
        <v>0</v>
      </c>
    </row>
    <row r="69" spans="1:5" s="372" customFormat="1" ht="12" customHeight="1" x14ac:dyDescent="0.2">
      <c r="A69" s="355" t="s">
        <v>106</v>
      </c>
      <c r="B69" s="226" t="s">
        <v>300</v>
      </c>
      <c r="C69" s="219"/>
      <c r="D69" s="219"/>
      <c r="E69" s="202"/>
    </row>
    <row r="70" spans="1:5" s="372" customFormat="1" ht="12" customHeight="1" x14ac:dyDescent="0.2">
      <c r="A70" s="356" t="s">
        <v>107</v>
      </c>
      <c r="B70" s="227" t="s">
        <v>301</v>
      </c>
      <c r="C70" s="219"/>
      <c r="D70" s="219"/>
      <c r="E70" s="202"/>
    </row>
    <row r="71" spans="1:5" s="372" customFormat="1" ht="12" customHeight="1" x14ac:dyDescent="0.2">
      <c r="A71" s="356" t="s">
        <v>302</v>
      </c>
      <c r="B71" s="227" t="s">
        <v>303</v>
      </c>
      <c r="C71" s="219"/>
      <c r="D71" s="219"/>
      <c r="E71" s="202"/>
    </row>
    <row r="72" spans="1:5" s="372" customFormat="1" ht="12" customHeight="1" thickBot="1" x14ac:dyDescent="0.25">
      <c r="A72" s="357" t="s">
        <v>304</v>
      </c>
      <c r="B72" s="228" t="s">
        <v>305</v>
      </c>
      <c r="C72" s="219"/>
      <c r="D72" s="219"/>
      <c r="E72" s="202"/>
    </row>
    <row r="73" spans="1:5" s="372" customFormat="1" ht="12" customHeight="1" thickBot="1" x14ac:dyDescent="0.2">
      <c r="A73" s="358" t="s">
        <v>306</v>
      </c>
      <c r="B73" s="205" t="s">
        <v>307</v>
      </c>
      <c r="C73" s="215">
        <f>SUM(C74:C75)</f>
        <v>70349342</v>
      </c>
      <c r="D73" s="215">
        <f>SUM(D74:D75)</f>
        <v>189394975</v>
      </c>
      <c r="E73" s="198">
        <f>SUM(E74:E75)</f>
        <v>189394975</v>
      </c>
    </row>
    <row r="74" spans="1:5" s="372" customFormat="1" ht="12" customHeight="1" x14ac:dyDescent="0.2">
      <c r="A74" s="355" t="s">
        <v>308</v>
      </c>
      <c r="B74" s="226" t="s">
        <v>309</v>
      </c>
      <c r="C74" s="219">
        <v>70349342</v>
      </c>
      <c r="D74" s="219">
        <v>189394975</v>
      </c>
      <c r="E74" s="202">
        <v>189394975</v>
      </c>
    </row>
    <row r="75" spans="1:5" s="372" customFormat="1" ht="12" customHeight="1" thickBot="1" x14ac:dyDescent="0.25">
      <c r="A75" s="357" t="s">
        <v>310</v>
      </c>
      <c r="B75" s="228" t="s">
        <v>311</v>
      </c>
      <c r="C75" s="219"/>
      <c r="D75" s="219"/>
      <c r="E75" s="202"/>
    </row>
    <row r="76" spans="1:5" s="372" customFormat="1" ht="12" customHeight="1" thickBot="1" x14ac:dyDescent="0.2">
      <c r="A76" s="358" t="s">
        <v>312</v>
      </c>
      <c r="B76" s="205" t="s">
        <v>313</v>
      </c>
      <c r="C76" s="215">
        <f>SUM(C77:C79)</f>
        <v>0</v>
      </c>
      <c r="D76" s="215">
        <f>SUM(D77:D79)</f>
        <v>0</v>
      </c>
      <c r="E76" s="198">
        <f>SUM(E77:E79)</f>
        <v>18607309</v>
      </c>
    </row>
    <row r="77" spans="1:5" s="372" customFormat="1" ht="12" customHeight="1" x14ac:dyDescent="0.2">
      <c r="A77" s="355" t="s">
        <v>314</v>
      </c>
      <c r="B77" s="226" t="s">
        <v>315</v>
      </c>
      <c r="C77" s="219"/>
      <c r="D77" s="219"/>
      <c r="E77" s="202">
        <v>18607309</v>
      </c>
    </row>
    <row r="78" spans="1:5" s="372" customFormat="1" ht="12" customHeight="1" x14ac:dyDescent="0.2">
      <c r="A78" s="356" t="s">
        <v>316</v>
      </c>
      <c r="B78" s="227" t="s">
        <v>317</v>
      </c>
      <c r="C78" s="219"/>
      <c r="D78" s="219"/>
      <c r="E78" s="202"/>
    </row>
    <row r="79" spans="1:5" s="372" customFormat="1" ht="12" customHeight="1" thickBot="1" x14ac:dyDescent="0.25">
      <c r="A79" s="357" t="s">
        <v>318</v>
      </c>
      <c r="B79" s="228" t="s">
        <v>319</v>
      </c>
      <c r="C79" s="219"/>
      <c r="D79" s="219"/>
      <c r="E79" s="202"/>
    </row>
    <row r="80" spans="1:5" s="372" customFormat="1" ht="12" customHeight="1" thickBot="1" x14ac:dyDescent="0.2">
      <c r="A80" s="358" t="s">
        <v>320</v>
      </c>
      <c r="B80" s="205" t="s">
        <v>321</v>
      </c>
      <c r="C80" s="215">
        <f>SUM(C81:C84)</f>
        <v>0</v>
      </c>
      <c r="D80" s="215">
        <f>SUM(D81:D84)</f>
        <v>0</v>
      </c>
      <c r="E80" s="198">
        <f>SUM(E81:E84)</f>
        <v>0</v>
      </c>
    </row>
    <row r="81" spans="1:5" s="372" customFormat="1" ht="12" customHeight="1" x14ac:dyDescent="0.2">
      <c r="A81" s="359" t="s">
        <v>322</v>
      </c>
      <c r="B81" s="226" t="s">
        <v>323</v>
      </c>
      <c r="C81" s="219"/>
      <c r="D81" s="219"/>
      <c r="E81" s="202"/>
    </row>
    <row r="82" spans="1:5" s="372" customFormat="1" ht="12" customHeight="1" x14ac:dyDescent="0.2">
      <c r="A82" s="360" t="s">
        <v>324</v>
      </c>
      <c r="B82" s="227" t="s">
        <v>325</v>
      </c>
      <c r="C82" s="219"/>
      <c r="D82" s="219"/>
      <c r="E82" s="202"/>
    </row>
    <row r="83" spans="1:5" s="372" customFormat="1" ht="12" customHeight="1" x14ac:dyDescent="0.2">
      <c r="A83" s="360" t="s">
        <v>326</v>
      </c>
      <c r="B83" s="227" t="s">
        <v>327</v>
      </c>
      <c r="C83" s="219"/>
      <c r="D83" s="219"/>
      <c r="E83" s="202"/>
    </row>
    <row r="84" spans="1:5" s="372" customFormat="1" ht="12" customHeight="1" thickBot="1" x14ac:dyDescent="0.25">
      <c r="A84" s="361" t="s">
        <v>328</v>
      </c>
      <c r="B84" s="228" t="s">
        <v>329</v>
      </c>
      <c r="C84" s="219"/>
      <c r="D84" s="219"/>
      <c r="E84" s="202"/>
    </row>
    <row r="85" spans="1:5" s="372" customFormat="1" ht="12" customHeight="1" thickBot="1" x14ac:dyDescent="0.2">
      <c r="A85" s="358" t="s">
        <v>330</v>
      </c>
      <c r="B85" s="205" t="s">
        <v>331</v>
      </c>
      <c r="C85" s="240"/>
      <c r="D85" s="240"/>
      <c r="E85" s="241"/>
    </row>
    <row r="86" spans="1:5" s="372" customFormat="1" ht="12" customHeight="1" thickBot="1" x14ac:dyDescent="0.2">
      <c r="A86" s="358" t="s">
        <v>332</v>
      </c>
      <c r="B86" s="352" t="s">
        <v>333</v>
      </c>
      <c r="C86" s="221">
        <f>+C64+C68+C73+C76+C80+C85</f>
        <v>100245342</v>
      </c>
      <c r="D86" s="221">
        <f>+D64+D68+D73+D76+D80+D85</f>
        <v>219290975</v>
      </c>
      <c r="E86" s="234">
        <f>+E64+E68+E73+E76+E80+E85</f>
        <v>218000284</v>
      </c>
    </row>
    <row r="87" spans="1:5" s="372" customFormat="1" ht="12" customHeight="1" thickBot="1" x14ac:dyDescent="0.2">
      <c r="A87" s="362" t="s">
        <v>334</v>
      </c>
      <c r="B87" s="353" t="s">
        <v>470</v>
      </c>
      <c r="C87" s="221">
        <f>+C63+C86</f>
        <v>1107304821</v>
      </c>
      <c r="D87" s="221">
        <f>+D63+D86</f>
        <v>1848919759</v>
      </c>
      <c r="E87" s="234">
        <f>+E63+E86</f>
        <v>1781454976</v>
      </c>
    </row>
    <row r="88" spans="1:5" s="372" customFormat="1" ht="15" customHeight="1" x14ac:dyDescent="0.2">
      <c r="A88" s="327"/>
      <c r="B88" s="328"/>
      <c r="C88" s="343"/>
      <c r="D88" s="343"/>
      <c r="E88" s="343"/>
    </row>
    <row r="89" spans="1:5" ht="13.5" thickBot="1" x14ac:dyDescent="0.25">
      <c r="A89" s="329"/>
      <c r="B89" s="330"/>
      <c r="C89" s="344"/>
      <c r="D89" s="344"/>
      <c r="E89" s="344"/>
    </row>
    <row r="90" spans="1:5" s="371" customFormat="1" ht="16.5" customHeight="1" thickBot="1" x14ac:dyDescent="0.25">
      <c r="A90" s="732" t="s">
        <v>42</v>
      </c>
      <c r="B90" s="733"/>
      <c r="C90" s="733"/>
      <c r="D90" s="733"/>
      <c r="E90" s="734"/>
    </row>
    <row r="91" spans="1:5" s="146" customFormat="1" ht="12" customHeight="1" thickBot="1" x14ac:dyDescent="0.25">
      <c r="A91" s="350" t="s">
        <v>6</v>
      </c>
      <c r="B91" s="187" t="s">
        <v>342</v>
      </c>
      <c r="C91" s="334">
        <f>+C92+C93+C94+C96+C97</f>
        <v>518646987</v>
      </c>
      <c r="D91" s="334">
        <f>+D92+D93+D94+D96+D97</f>
        <v>736415481</v>
      </c>
      <c r="E91" s="334">
        <f>+E92+E93+E94+E96+E97</f>
        <v>505344008</v>
      </c>
    </row>
    <row r="92" spans="1:5" ht="12" customHeight="1" x14ac:dyDescent="0.2">
      <c r="A92" s="363" t="s">
        <v>70</v>
      </c>
      <c r="B92" s="173" t="s">
        <v>36</v>
      </c>
      <c r="C92" s="335">
        <v>278076813</v>
      </c>
      <c r="D92" s="335">
        <v>320273580</v>
      </c>
      <c r="E92" s="335">
        <v>254903200</v>
      </c>
    </row>
    <row r="93" spans="1:5" ht="12" customHeight="1" x14ac:dyDescent="0.2">
      <c r="A93" s="356" t="s">
        <v>71</v>
      </c>
      <c r="B93" s="171" t="s">
        <v>131</v>
      </c>
      <c r="C93" s="336">
        <v>36433249</v>
      </c>
      <c r="D93" s="336">
        <v>47761355</v>
      </c>
      <c r="E93" s="336">
        <v>33492229</v>
      </c>
    </row>
    <row r="94" spans="1:5" ht="12" customHeight="1" x14ac:dyDescent="0.2">
      <c r="A94" s="356" t="s">
        <v>72</v>
      </c>
      <c r="B94" s="171" t="s">
        <v>98</v>
      </c>
      <c r="C94" s="338">
        <v>155476925</v>
      </c>
      <c r="D94" s="338">
        <v>312511071</v>
      </c>
      <c r="E94" s="338">
        <v>175069084</v>
      </c>
    </row>
    <row r="95" spans="1:5" ht="12" customHeight="1" x14ac:dyDescent="0.2">
      <c r="A95" s="356"/>
      <c r="B95" s="694" t="s">
        <v>753</v>
      </c>
      <c r="C95" s="338">
        <v>1200000</v>
      </c>
      <c r="D95" s="338">
        <v>1200000</v>
      </c>
      <c r="E95" s="338">
        <v>277800</v>
      </c>
    </row>
    <row r="96" spans="1:5" ht="12" customHeight="1" x14ac:dyDescent="0.2">
      <c r="A96" s="356" t="s">
        <v>73</v>
      </c>
      <c r="B96" s="174" t="s">
        <v>132</v>
      </c>
      <c r="C96" s="338">
        <v>24760000</v>
      </c>
      <c r="D96" s="338">
        <f>24760000-200000</f>
        <v>24560000</v>
      </c>
      <c r="E96" s="338">
        <f>15812020-100000</f>
        <v>15712020</v>
      </c>
    </row>
    <row r="97" spans="1:5" ht="12" customHeight="1" x14ac:dyDescent="0.2">
      <c r="A97" s="356" t="s">
        <v>82</v>
      </c>
      <c r="B97" s="182" t="s">
        <v>133</v>
      </c>
      <c r="C97" s="338">
        <f>SUM(C98:C107)</f>
        <v>23900000</v>
      </c>
      <c r="D97" s="338">
        <f>SUM(D98:D107)</f>
        <v>31309475</v>
      </c>
      <c r="E97" s="338">
        <f>SUM(E98:E107)</f>
        <v>26167475</v>
      </c>
    </row>
    <row r="98" spans="1:5" ht="12" customHeight="1" x14ac:dyDescent="0.2">
      <c r="A98" s="356" t="s">
        <v>74</v>
      </c>
      <c r="B98" s="171" t="s">
        <v>343</v>
      </c>
      <c r="C98" s="338"/>
      <c r="D98" s="338">
        <v>409475</v>
      </c>
      <c r="E98" s="338">
        <v>409475</v>
      </c>
    </row>
    <row r="99" spans="1:5" ht="12" customHeight="1" x14ac:dyDescent="0.2">
      <c r="A99" s="356" t="s">
        <v>75</v>
      </c>
      <c r="B99" s="194" t="s">
        <v>344</v>
      </c>
      <c r="C99" s="338"/>
      <c r="D99" s="338"/>
      <c r="E99" s="338"/>
    </row>
    <row r="100" spans="1:5" ht="12" customHeight="1" x14ac:dyDescent="0.2">
      <c r="A100" s="356" t="s">
        <v>83</v>
      </c>
      <c r="B100" s="195" t="s">
        <v>345</v>
      </c>
      <c r="C100" s="338"/>
      <c r="D100" s="338"/>
      <c r="E100" s="338"/>
    </row>
    <row r="101" spans="1:5" ht="12" customHeight="1" x14ac:dyDescent="0.2">
      <c r="A101" s="356" t="s">
        <v>84</v>
      </c>
      <c r="B101" s="195" t="s">
        <v>346</v>
      </c>
      <c r="C101" s="338"/>
      <c r="D101" s="338"/>
      <c r="E101" s="338"/>
    </row>
    <row r="102" spans="1:5" ht="12" customHeight="1" x14ac:dyDescent="0.2">
      <c r="A102" s="356" t="s">
        <v>85</v>
      </c>
      <c r="B102" s="194" t="s">
        <v>347</v>
      </c>
      <c r="C102" s="338">
        <v>1600000</v>
      </c>
      <c r="D102" s="338">
        <v>1600000</v>
      </c>
      <c r="E102" s="338">
        <v>1500000</v>
      </c>
    </row>
    <row r="103" spans="1:5" ht="12" customHeight="1" x14ac:dyDescent="0.2">
      <c r="A103" s="356" t="s">
        <v>86</v>
      </c>
      <c r="B103" s="194" t="s">
        <v>348</v>
      </c>
      <c r="C103" s="338"/>
      <c r="D103" s="338"/>
      <c r="E103" s="338"/>
    </row>
    <row r="104" spans="1:5" ht="12" customHeight="1" x14ac:dyDescent="0.2">
      <c r="A104" s="356" t="s">
        <v>88</v>
      </c>
      <c r="B104" s="195" t="s">
        <v>349</v>
      </c>
      <c r="C104" s="338"/>
      <c r="D104" s="338"/>
      <c r="E104" s="338"/>
    </row>
    <row r="105" spans="1:5" ht="12" customHeight="1" x14ac:dyDescent="0.2">
      <c r="A105" s="364" t="s">
        <v>134</v>
      </c>
      <c r="B105" s="196" t="s">
        <v>350</v>
      </c>
      <c r="C105" s="338"/>
      <c r="D105" s="338"/>
      <c r="E105" s="338"/>
    </row>
    <row r="106" spans="1:5" ht="12" customHeight="1" x14ac:dyDescent="0.2">
      <c r="A106" s="356" t="s">
        <v>351</v>
      </c>
      <c r="B106" s="196" t="s">
        <v>352</v>
      </c>
      <c r="C106" s="338"/>
      <c r="D106" s="338"/>
      <c r="E106" s="338"/>
    </row>
    <row r="107" spans="1:5" s="146" customFormat="1" ht="12" customHeight="1" thickBot="1" x14ac:dyDescent="0.25">
      <c r="A107" s="365" t="s">
        <v>353</v>
      </c>
      <c r="B107" s="197" t="s">
        <v>354</v>
      </c>
      <c r="C107" s="340">
        <v>22300000</v>
      </c>
      <c r="D107" s="340">
        <v>29300000</v>
      </c>
      <c r="E107" s="340">
        <v>24258000</v>
      </c>
    </row>
    <row r="108" spans="1:5" ht="12" customHeight="1" thickBot="1" x14ac:dyDescent="0.25">
      <c r="A108" s="188" t="s">
        <v>7</v>
      </c>
      <c r="B108" s="186" t="s">
        <v>355</v>
      </c>
      <c r="C108" s="209">
        <f>+C109+C111+C113</f>
        <v>90871842</v>
      </c>
      <c r="D108" s="209">
        <f>+D109+D111+D113</f>
        <v>595101778</v>
      </c>
      <c r="E108" s="209">
        <f>+E109+E111+E113</f>
        <v>83260370</v>
      </c>
    </row>
    <row r="109" spans="1:5" ht="12" customHeight="1" x14ac:dyDescent="0.2">
      <c r="A109" s="355" t="s">
        <v>76</v>
      </c>
      <c r="B109" s="171" t="s">
        <v>149</v>
      </c>
      <c r="C109" s="337">
        <v>89871842</v>
      </c>
      <c r="D109" s="337">
        <v>549397418</v>
      </c>
      <c r="E109" s="337">
        <v>67636132</v>
      </c>
    </row>
    <row r="110" spans="1:5" ht="12" customHeight="1" x14ac:dyDescent="0.2">
      <c r="A110" s="355" t="s">
        <v>77</v>
      </c>
      <c r="B110" s="175" t="s">
        <v>356</v>
      </c>
      <c r="C110" s="337"/>
      <c r="D110" s="337"/>
      <c r="E110" s="337"/>
    </row>
    <row r="111" spans="1:5" ht="12" customHeight="1" x14ac:dyDescent="0.2">
      <c r="A111" s="355" t="s">
        <v>78</v>
      </c>
      <c r="B111" s="175" t="s">
        <v>135</v>
      </c>
      <c r="C111" s="336">
        <v>1000000</v>
      </c>
      <c r="D111" s="336">
        <v>45704360</v>
      </c>
      <c r="E111" s="336">
        <v>15624238</v>
      </c>
    </row>
    <row r="112" spans="1:5" ht="12" customHeight="1" x14ac:dyDescent="0.2">
      <c r="A112" s="355" t="s">
        <v>79</v>
      </c>
      <c r="B112" s="175" t="s">
        <v>357</v>
      </c>
      <c r="C112" s="199"/>
      <c r="D112" s="199"/>
      <c r="E112" s="199"/>
    </row>
    <row r="113" spans="1:5" ht="12" customHeight="1" x14ac:dyDescent="0.2">
      <c r="A113" s="355" t="s">
        <v>80</v>
      </c>
      <c r="B113" s="207" t="s">
        <v>151</v>
      </c>
      <c r="C113" s="199"/>
      <c r="D113" s="199"/>
      <c r="E113" s="199"/>
    </row>
    <row r="114" spans="1:5" ht="12" customHeight="1" x14ac:dyDescent="0.2">
      <c r="A114" s="355" t="s">
        <v>87</v>
      </c>
      <c r="B114" s="206" t="s">
        <v>358</v>
      </c>
      <c r="C114" s="199"/>
      <c r="D114" s="199"/>
      <c r="E114" s="199"/>
    </row>
    <row r="115" spans="1:5" ht="12" customHeight="1" x14ac:dyDescent="0.2">
      <c r="A115" s="355" t="s">
        <v>89</v>
      </c>
      <c r="B115" s="222" t="s">
        <v>359</v>
      </c>
      <c r="C115" s="199"/>
      <c r="D115" s="199"/>
      <c r="E115" s="199"/>
    </row>
    <row r="116" spans="1:5" ht="12" customHeight="1" x14ac:dyDescent="0.2">
      <c r="A116" s="355" t="s">
        <v>136</v>
      </c>
      <c r="B116" s="195" t="s">
        <v>346</v>
      </c>
      <c r="C116" s="199"/>
      <c r="D116" s="199"/>
      <c r="E116" s="199"/>
    </row>
    <row r="117" spans="1:5" ht="12" customHeight="1" x14ac:dyDescent="0.2">
      <c r="A117" s="355" t="s">
        <v>137</v>
      </c>
      <c r="B117" s="195" t="s">
        <v>360</v>
      </c>
      <c r="C117" s="199"/>
      <c r="D117" s="199"/>
      <c r="E117" s="199"/>
    </row>
    <row r="118" spans="1:5" ht="12" customHeight="1" x14ac:dyDescent="0.2">
      <c r="A118" s="355" t="s">
        <v>138</v>
      </c>
      <c r="B118" s="195" t="s">
        <v>361</v>
      </c>
      <c r="C118" s="199"/>
      <c r="D118" s="199"/>
      <c r="E118" s="199"/>
    </row>
    <row r="119" spans="1:5" ht="12" customHeight="1" x14ac:dyDescent="0.2">
      <c r="A119" s="355" t="s">
        <v>362</v>
      </c>
      <c r="B119" s="195" t="s">
        <v>349</v>
      </c>
      <c r="C119" s="199"/>
      <c r="D119" s="199"/>
      <c r="E119" s="199"/>
    </row>
    <row r="120" spans="1:5" ht="12" customHeight="1" x14ac:dyDescent="0.2">
      <c r="A120" s="355" t="s">
        <v>363</v>
      </c>
      <c r="B120" s="195" t="s">
        <v>364</v>
      </c>
      <c r="C120" s="199"/>
      <c r="D120" s="199"/>
      <c r="E120" s="199"/>
    </row>
    <row r="121" spans="1:5" ht="12" customHeight="1" thickBot="1" x14ac:dyDescent="0.25">
      <c r="A121" s="364" t="s">
        <v>365</v>
      </c>
      <c r="B121" s="195" t="s">
        <v>366</v>
      </c>
      <c r="C121" s="201"/>
      <c r="D121" s="201"/>
      <c r="E121" s="201"/>
    </row>
    <row r="122" spans="1:5" ht="12" customHeight="1" thickBot="1" x14ac:dyDescent="0.25">
      <c r="A122" s="188" t="s">
        <v>8</v>
      </c>
      <c r="B122" s="191" t="s">
        <v>367</v>
      </c>
      <c r="C122" s="209">
        <f>+C123+C124</f>
        <v>0</v>
      </c>
      <c r="D122" s="209">
        <f>+D123+D124</f>
        <v>6764217</v>
      </c>
      <c r="E122" s="209">
        <f>+E123+E124</f>
        <v>0</v>
      </c>
    </row>
    <row r="123" spans="1:5" ht="12" customHeight="1" x14ac:dyDescent="0.2">
      <c r="A123" s="355" t="s">
        <v>59</v>
      </c>
      <c r="B123" s="172" t="s">
        <v>44</v>
      </c>
      <c r="C123" s="337"/>
      <c r="D123" s="337">
        <v>6764217</v>
      </c>
      <c r="E123" s="337"/>
    </row>
    <row r="124" spans="1:5" ht="12" customHeight="1" thickBot="1" x14ac:dyDescent="0.25">
      <c r="A124" s="357" t="s">
        <v>60</v>
      </c>
      <c r="B124" s="175" t="s">
        <v>45</v>
      </c>
      <c r="C124" s="338"/>
      <c r="D124" s="338"/>
      <c r="E124" s="338"/>
    </row>
    <row r="125" spans="1:5" ht="12" customHeight="1" thickBot="1" x14ac:dyDescent="0.25">
      <c r="A125" s="188" t="s">
        <v>9</v>
      </c>
      <c r="B125" s="191" t="s">
        <v>368</v>
      </c>
      <c r="C125" s="209">
        <f>+C91+C108+C122</f>
        <v>609518829</v>
      </c>
      <c r="D125" s="209">
        <f>+D91+D108+D122</f>
        <v>1338281476</v>
      </c>
      <c r="E125" s="209">
        <f>+E91+E108+E122</f>
        <v>588604378</v>
      </c>
    </row>
    <row r="126" spans="1:5" ht="12" customHeight="1" thickBot="1" x14ac:dyDescent="0.25">
      <c r="A126" s="188" t="s">
        <v>10</v>
      </c>
      <c r="B126" s="191" t="s">
        <v>472</v>
      </c>
      <c r="C126" s="209">
        <f>+C127+C128+C129</f>
        <v>3532000</v>
      </c>
      <c r="D126" s="209">
        <f>+D127+D128+D129</f>
        <v>3532000</v>
      </c>
      <c r="E126" s="209">
        <f>+E127+E128+E129</f>
        <v>3532000</v>
      </c>
    </row>
    <row r="127" spans="1:5" ht="12" customHeight="1" x14ac:dyDescent="0.2">
      <c r="A127" s="355" t="s">
        <v>63</v>
      </c>
      <c r="B127" s="172" t="s">
        <v>370</v>
      </c>
      <c r="C127" s="199">
        <v>3532000</v>
      </c>
      <c r="D127" s="199">
        <v>3532000</v>
      </c>
      <c r="E127" s="199">
        <v>3532000</v>
      </c>
    </row>
    <row r="128" spans="1:5" ht="12" customHeight="1" x14ac:dyDescent="0.2">
      <c r="A128" s="355" t="s">
        <v>64</v>
      </c>
      <c r="B128" s="172" t="s">
        <v>371</v>
      </c>
      <c r="C128" s="199"/>
      <c r="D128" s="199"/>
      <c r="E128" s="199"/>
    </row>
    <row r="129" spans="1:11" ht="12" customHeight="1" thickBot="1" x14ac:dyDescent="0.25">
      <c r="A129" s="364" t="s">
        <v>65</v>
      </c>
      <c r="B129" s="170" t="s">
        <v>372</v>
      </c>
      <c r="C129" s="199"/>
      <c r="D129" s="199"/>
      <c r="E129" s="199"/>
    </row>
    <row r="130" spans="1:11" ht="12" customHeight="1" thickBot="1" x14ac:dyDescent="0.25">
      <c r="A130" s="188" t="s">
        <v>11</v>
      </c>
      <c r="B130" s="191" t="s">
        <v>373</v>
      </c>
      <c r="C130" s="209">
        <f>+C131+C132+C133+C134</f>
        <v>0</v>
      </c>
      <c r="D130" s="209">
        <f>+D131+D132+D133+D134</f>
        <v>0</v>
      </c>
      <c r="E130" s="209">
        <f>+E131+E132+E133+E134</f>
        <v>0</v>
      </c>
    </row>
    <row r="131" spans="1:11" ht="12" customHeight="1" x14ac:dyDescent="0.2">
      <c r="A131" s="355" t="s">
        <v>66</v>
      </c>
      <c r="B131" s="172" t="s">
        <v>374</v>
      </c>
      <c r="C131" s="199"/>
      <c r="D131" s="199"/>
      <c r="E131" s="199"/>
    </row>
    <row r="132" spans="1:11" ht="12" customHeight="1" x14ac:dyDescent="0.2">
      <c r="A132" s="355" t="s">
        <v>67</v>
      </c>
      <c r="B132" s="172" t="s">
        <v>375</v>
      </c>
      <c r="C132" s="199"/>
      <c r="D132" s="199"/>
      <c r="E132" s="199"/>
    </row>
    <row r="133" spans="1:11" ht="12" customHeight="1" x14ac:dyDescent="0.2">
      <c r="A133" s="355" t="s">
        <v>270</v>
      </c>
      <c r="B133" s="172" t="s">
        <v>376</v>
      </c>
      <c r="C133" s="199"/>
      <c r="D133" s="199"/>
      <c r="E133" s="199"/>
    </row>
    <row r="134" spans="1:11" s="146" customFormat="1" ht="12" customHeight="1" thickBot="1" x14ac:dyDescent="0.25">
      <c r="A134" s="364" t="s">
        <v>272</v>
      </c>
      <c r="B134" s="170" t="s">
        <v>377</v>
      </c>
      <c r="C134" s="199"/>
      <c r="D134" s="199"/>
      <c r="E134" s="199"/>
    </row>
    <row r="135" spans="1:11" ht="13.5" thickBot="1" x14ac:dyDescent="0.25">
      <c r="A135" s="188" t="s">
        <v>12</v>
      </c>
      <c r="B135" s="191" t="s">
        <v>571</v>
      </c>
      <c r="C135" s="339">
        <f>+C136+C137+C139+C140+C138</f>
        <v>494253992</v>
      </c>
      <c r="D135" s="339">
        <f>+D136+D137+D139+D140+D138</f>
        <v>507106283</v>
      </c>
      <c r="E135" s="339">
        <f>+E136+E137+E139+E140+E138</f>
        <v>439879115</v>
      </c>
      <c r="K135" s="318"/>
    </row>
    <row r="136" spans="1:11" x14ac:dyDescent="0.2">
      <c r="A136" s="355" t="s">
        <v>68</v>
      </c>
      <c r="B136" s="172" t="s">
        <v>379</v>
      </c>
      <c r="C136" s="199"/>
      <c r="D136" s="199"/>
      <c r="E136" s="199"/>
    </row>
    <row r="137" spans="1:11" ht="12" customHeight="1" x14ac:dyDescent="0.2">
      <c r="A137" s="355" t="s">
        <v>69</v>
      </c>
      <c r="B137" s="172" t="s">
        <v>380</v>
      </c>
      <c r="C137" s="199">
        <v>18143148</v>
      </c>
      <c r="D137" s="199">
        <v>18143148</v>
      </c>
      <c r="E137" s="199">
        <v>18143148</v>
      </c>
    </row>
    <row r="138" spans="1:11" ht="12" customHeight="1" x14ac:dyDescent="0.2">
      <c r="A138" s="355" t="s">
        <v>279</v>
      </c>
      <c r="B138" s="172" t="s">
        <v>570</v>
      </c>
      <c r="C138" s="199">
        <v>475157555</v>
      </c>
      <c r="D138" s="199">
        <v>488009846</v>
      </c>
      <c r="E138" s="199">
        <v>420782678</v>
      </c>
    </row>
    <row r="139" spans="1:11" s="146" customFormat="1" ht="12" customHeight="1" x14ac:dyDescent="0.2">
      <c r="A139" s="355" t="s">
        <v>281</v>
      </c>
      <c r="B139" s="172" t="s">
        <v>381</v>
      </c>
      <c r="C139" s="199"/>
      <c r="D139" s="199"/>
      <c r="E139" s="199"/>
    </row>
    <row r="140" spans="1:11" s="146" customFormat="1" ht="12" customHeight="1" thickBot="1" x14ac:dyDescent="0.25">
      <c r="A140" s="364" t="s">
        <v>569</v>
      </c>
      <c r="B140" s="170" t="s">
        <v>382</v>
      </c>
      <c r="C140" s="199">
        <v>953289</v>
      </c>
      <c r="D140" s="199">
        <v>953289</v>
      </c>
      <c r="E140" s="199">
        <v>953289</v>
      </c>
    </row>
    <row r="141" spans="1:11" s="146" customFormat="1" ht="12" customHeight="1" thickBot="1" x14ac:dyDescent="0.25">
      <c r="A141" s="188" t="s">
        <v>13</v>
      </c>
      <c r="B141" s="191" t="s">
        <v>473</v>
      </c>
      <c r="C141" s="341">
        <f>+C142+C143+C144+C145</f>
        <v>0</v>
      </c>
      <c r="D141" s="341">
        <f>+D142+D143+D144+D145</f>
        <v>0</v>
      </c>
      <c r="E141" s="341">
        <f>+E142+E143+E144+E145</f>
        <v>0</v>
      </c>
    </row>
    <row r="142" spans="1:11" s="146" customFormat="1" ht="12" customHeight="1" x14ac:dyDescent="0.2">
      <c r="A142" s="355" t="s">
        <v>129</v>
      </c>
      <c r="B142" s="172" t="s">
        <v>384</v>
      </c>
      <c r="C142" s="199"/>
      <c r="D142" s="199"/>
      <c r="E142" s="199"/>
    </row>
    <row r="143" spans="1:11" s="146" customFormat="1" ht="12" customHeight="1" x14ac:dyDescent="0.2">
      <c r="A143" s="355" t="s">
        <v>130</v>
      </c>
      <c r="B143" s="172" t="s">
        <v>385</v>
      </c>
      <c r="C143" s="199"/>
      <c r="D143" s="199"/>
      <c r="E143" s="199"/>
    </row>
    <row r="144" spans="1:11" s="146" customFormat="1" ht="12" customHeight="1" x14ac:dyDescent="0.2">
      <c r="A144" s="355" t="s">
        <v>150</v>
      </c>
      <c r="B144" s="172" t="s">
        <v>386</v>
      </c>
      <c r="C144" s="199"/>
      <c r="D144" s="199"/>
      <c r="E144" s="199"/>
    </row>
    <row r="145" spans="1:5" ht="12.75" customHeight="1" thickBot="1" x14ac:dyDescent="0.25">
      <c r="A145" s="355" t="s">
        <v>287</v>
      </c>
      <c r="B145" s="172" t="s">
        <v>387</v>
      </c>
      <c r="C145" s="199"/>
      <c r="D145" s="199"/>
      <c r="E145" s="199"/>
    </row>
    <row r="146" spans="1:5" ht="12" customHeight="1" thickBot="1" x14ac:dyDescent="0.25">
      <c r="A146" s="188" t="s">
        <v>14</v>
      </c>
      <c r="B146" s="191" t="s">
        <v>388</v>
      </c>
      <c r="C146" s="354">
        <f>+C126+C130+C135+C141</f>
        <v>497785992</v>
      </c>
      <c r="D146" s="354">
        <f>+D126+D130+D135+D141</f>
        <v>510638283</v>
      </c>
      <c r="E146" s="354">
        <f>+E126+E130+E135+E141</f>
        <v>443411115</v>
      </c>
    </row>
    <row r="147" spans="1:5" ht="15" customHeight="1" thickBot="1" x14ac:dyDescent="0.25">
      <c r="A147" s="366" t="s">
        <v>15</v>
      </c>
      <c r="B147" s="211" t="s">
        <v>389</v>
      </c>
      <c r="C147" s="354">
        <f>+C125+C146</f>
        <v>1107304821</v>
      </c>
      <c r="D147" s="354">
        <f>+D125+D146</f>
        <v>1848919759</v>
      </c>
      <c r="E147" s="354">
        <f>+E125+E146</f>
        <v>1032015493</v>
      </c>
    </row>
    <row r="148" spans="1:5" ht="13.5" thickBot="1" x14ac:dyDescent="0.25">
      <c r="A148" s="29"/>
      <c r="B148" s="30"/>
      <c r="C148" s="31"/>
      <c r="D148" s="31"/>
      <c r="E148" s="31"/>
    </row>
    <row r="149" spans="1:5" ht="15" customHeight="1" thickBot="1" x14ac:dyDescent="0.25">
      <c r="A149" s="453" t="s">
        <v>625</v>
      </c>
      <c r="B149" s="454"/>
      <c r="C149" s="94"/>
      <c r="D149" s="95"/>
      <c r="E149" s="92">
        <v>12</v>
      </c>
    </row>
    <row r="150" spans="1:5" ht="14.25" customHeight="1" thickBot="1" x14ac:dyDescent="0.25">
      <c r="A150" s="455" t="s">
        <v>624</v>
      </c>
      <c r="B150" s="456"/>
      <c r="C150" s="94"/>
      <c r="D150" s="95"/>
      <c r="E150" s="92">
        <v>280</v>
      </c>
    </row>
  </sheetData>
  <sheetProtection formatCells="0"/>
  <mergeCells count="4">
    <mergeCell ref="B2:D2"/>
    <mergeCell ref="B3:D3"/>
    <mergeCell ref="A7:E7"/>
    <mergeCell ref="A90:E90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9"/>
  <sheetViews>
    <sheetView zoomScaleNormal="100" zoomScaleSheetLayoutView="100" workbookViewId="0">
      <selection activeCell="E2" sqref="E2"/>
    </sheetView>
  </sheetViews>
  <sheetFormatPr defaultColWidth="9.33203125" defaultRowHeight="12.75" x14ac:dyDescent="0.2"/>
  <cols>
    <col min="1" max="1" width="14.83203125" style="346" customWidth="1"/>
    <col min="2" max="2" width="65.33203125" style="347" customWidth="1"/>
    <col min="3" max="5" width="17" style="348" customWidth="1"/>
    <col min="6" max="16384" width="9.33203125" style="25"/>
  </cols>
  <sheetData>
    <row r="1" spans="1:5" s="322" customFormat="1" ht="16.5" customHeight="1" thickBot="1" x14ac:dyDescent="0.25">
      <c r="A1" s="321"/>
      <c r="B1" s="323"/>
      <c r="C1" s="368"/>
      <c r="D1" s="333"/>
      <c r="E1" s="368" t="str">
        <f>+CONCATENATE("6.3. melléklet a 9/",LEFT(ÖSSZEFÜGGÉSEK!A4,4)+1,". (V. 29.) önkormányzati rendelethez")</f>
        <v>6.3. melléklet a 9/2018. (V. 29.) önkormányzati rendelethez</v>
      </c>
    </row>
    <row r="2" spans="1:5" s="369" customFormat="1" ht="15.75" customHeight="1" x14ac:dyDescent="0.2">
      <c r="A2" s="349" t="s">
        <v>51</v>
      </c>
      <c r="B2" s="738" t="s">
        <v>626</v>
      </c>
      <c r="C2" s="739"/>
      <c r="D2" s="740"/>
      <c r="E2" s="342" t="s">
        <v>40</v>
      </c>
    </row>
    <row r="3" spans="1:5" s="369" customFormat="1" ht="24.75" thickBot="1" x14ac:dyDescent="0.25">
      <c r="A3" s="367" t="s">
        <v>468</v>
      </c>
      <c r="B3" s="741" t="s">
        <v>715</v>
      </c>
      <c r="C3" s="742"/>
      <c r="D3" s="743"/>
      <c r="E3" s="317" t="s">
        <v>47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71" customFormat="1" ht="12" customHeight="1" thickBot="1" x14ac:dyDescent="0.25">
      <c r="A8" s="188" t="s">
        <v>6</v>
      </c>
      <c r="B8" s="184" t="s">
        <v>230</v>
      </c>
      <c r="C8" s="215">
        <f>SUM(C9:C14)</f>
        <v>0</v>
      </c>
      <c r="D8" s="215">
        <f>SUM(D9:D14)</f>
        <v>0</v>
      </c>
      <c r="E8" s="198">
        <f>SUM(E9:E14)</f>
        <v>0</v>
      </c>
    </row>
    <row r="9" spans="1:5" s="345" customFormat="1" ht="12" customHeight="1" x14ac:dyDescent="0.2">
      <c r="A9" s="355" t="s">
        <v>70</v>
      </c>
      <c r="B9" s="226" t="s">
        <v>231</v>
      </c>
      <c r="C9" s="217"/>
      <c r="D9" s="217"/>
      <c r="E9" s="200"/>
    </row>
    <row r="10" spans="1:5" s="372" customFormat="1" ht="12" customHeight="1" x14ac:dyDescent="0.2">
      <c r="A10" s="356" t="s">
        <v>71</v>
      </c>
      <c r="B10" s="227" t="s">
        <v>232</v>
      </c>
      <c r="C10" s="216"/>
      <c r="D10" s="216"/>
      <c r="E10" s="199"/>
    </row>
    <row r="11" spans="1:5" s="372" customFormat="1" ht="12" customHeight="1" x14ac:dyDescent="0.2">
      <c r="A11" s="356" t="s">
        <v>72</v>
      </c>
      <c r="B11" s="227" t="s">
        <v>233</v>
      </c>
      <c r="C11" s="216"/>
      <c r="D11" s="216"/>
      <c r="E11" s="199"/>
    </row>
    <row r="12" spans="1:5" s="372" customFormat="1" ht="12" customHeight="1" x14ac:dyDescent="0.2">
      <c r="A12" s="356" t="s">
        <v>73</v>
      </c>
      <c r="B12" s="227" t="s">
        <v>234</v>
      </c>
      <c r="C12" s="216"/>
      <c r="D12" s="216"/>
      <c r="E12" s="199"/>
    </row>
    <row r="13" spans="1:5" s="372" customFormat="1" ht="12" customHeight="1" x14ac:dyDescent="0.2">
      <c r="A13" s="356" t="s">
        <v>105</v>
      </c>
      <c r="B13" s="227" t="s">
        <v>235</v>
      </c>
      <c r="C13" s="216"/>
      <c r="D13" s="216"/>
      <c r="E13" s="199"/>
    </row>
    <row r="14" spans="1:5" s="345" customFormat="1" ht="12" customHeight="1" thickBot="1" x14ac:dyDescent="0.25">
      <c r="A14" s="357" t="s">
        <v>74</v>
      </c>
      <c r="B14" s="207" t="s">
        <v>762</v>
      </c>
      <c r="C14" s="218"/>
      <c r="D14" s="218"/>
      <c r="E14" s="201"/>
    </row>
    <row r="15" spans="1:5" s="345" customFormat="1" ht="12" customHeight="1" thickBot="1" x14ac:dyDescent="0.25">
      <c r="A15" s="188" t="s">
        <v>7</v>
      </c>
      <c r="B15" s="205" t="s">
        <v>236</v>
      </c>
      <c r="C15" s="215">
        <f>SUM(C16:C20)</f>
        <v>0</v>
      </c>
      <c r="D15" s="215">
        <f>SUM(D16:D20)</f>
        <v>0</v>
      </c>
      <c r="E15" s="198">
        <f>SUM(E16:E20)</f>
        <v>0</v>
      </c>
    </row>
    <row r="16" spans="1:5" s="345" customFormat="1" ht="12" customHeight="1" x14ac:dyDescent="0.2">
      <c r="A16" s="355" t="s">
        <v>76</v>
      </c>
      <c r="B16" s="226" t="s">
        <v>237</v>
      </c>
      <c r="C16" s="217"/>
      <c r="D16" s="217"/>
      <c r="E16" s="200"/>
    </row>
    <row r="17" spans="1:5" s="345" customFormat="1" ht="12" customHeight="1" x14ac:dyDescent="0.2">
      <c r="A17" s="356" t="s">
        <v>77</v>
      </c>
      <c r="B17" s="227" t="s">
        <v>238</v>
      </c>
      <c r="C17" s="216"/>
      <c r="D17" s="216"/>
      <c r="E17" s="199"/>
    </row>
    <row r="18" spans="1:5" s="345" customFormat="1" ht="12" customHeight="1" x14ac:dyDescent="0.2">
      <c r="A18" s="356" t="s">
        <v>78</v>
      </c>
      <c r="B18" s="227" t="s">
        <v>239</v>
      </c>
      <c r="C18" s="216"/>
      <c r="D18" s="216"/>
      <c r="E18" s="199"/>
    </row>
    <row r="19" spans="1:5" s="345" customFormat="1" ht="12" customHeight="1" x14ac:dyDescent="0.2">
      <c r="A19" s="356" t="s">
        <v>79</v>
      </c>
      <c r="B19" s="227" t="s">
        <v>240</v>
      </c>
      <c r="C19" s="216"/>
      <c r="D19" s="216"/>
      <c r="E19" s="199"/>
    </row>
    <row r="20" spans="1:5" s="345" customFormat="1" ht="12" customHeight="1" x14ac:dyDescent="0.2">
      <c r="A20" s="356" t="s">
        <v>80</v>
      </c>
      <c r="B20" s="227" t="s">
        <v>241</v>
      </c>
      <c r="C20" s="216"/>
      <c r="D20" s="216"/>
      <c r="E20" s="199"/>
    </row>
    <row r="21" spans="1:5" s="372" customFormat="1" ht="12" customHeight="1" thickBot="1" x14ac:dyDescent="0.25">
      <c r="A21" s="357" t="s">
        <v>87</v>
      </c>
      <c r="B21" s="228" t="s">
        <v>242</v>
      </c>
      <c r="C21" s="218"/>
      <c r="D21" s="218"/>
      <c r="E21" s="201"/>
    </row>
    <row r="22" spans="1:5" s="372" customFormat="1" ht="12" customHeight="1" thickBot="1" x14ac:dyDescent="0.25">
      <c r="A22" s="188" t="s">
        <v>8</v>
      </c>
      <c r="B22" s="184" t="s">
        <v>243</v>
      </c>
      <c r="C22" s="215">
        <f>SUM(C23:C27)</f>
        <v>0</v>
      </c>
      <c r="D22" s="215">
        <f>SUM(D23:D27)</f>
        <v>0</v>
      </c>
      <c r="E22" s="198">
        <f>SUM(E23:E27)</f>
        <v>0</v>
      </c>
    </row>
    <row r="23" spans="1:5" s="372" customFormat="1" ht="12" customHeight="1" x14ac:dyDescent="0.2">
      <c r="A23" s="355" t="s">
        <v>59</v>
      </c>
      <c r="B23" s="226" t="s">
        <v>244</v>
      </c>
      <c r="C23" s="217"/>
      <c r="D23" s="217"/>
      <c r="E23" s="200"/>
    </row>
    <row r="24" spans="1:5" s="345" customFormat="1" ht="12" customHeight="1" x14ac:dyDescent="0.2">
      <c r="A24" s="356" t="s">
        <v>60</v>
      </c>
      <c r="B24" s="227" t="s">
        <v>245</v>
      </c>
      <c r="C24" s="216"/>
      <c r="D24" s="216"/>
      <c r="E24" s="199"/>
    </row>
    <row r="25" spans="1:5" s="372" customFormat="1" ht="12" customHeight="1" x14ac:dyDescent="0.2">
      <c r="A25" s="356" t="s">
        <v>61</v>
      </c>
      <c r="B25" s="227" t="s">
        <v>246</v>
      </c>
      <c r="C25" s="216"/>
      <c r="D25" s="216"/>
      <c r="E25" s="199"/>
    </row>
    <row r="26" spans="1:5" s="372" customFormat="1" ht="12" customHeight="1" x14ac:dyDescent="0.2">
      <c r="A26" s="356" t="s">
        <v>62</v>
      </c>
      <c r="B26" s="227" t="s">
        <v>247</v>
      </c>
      <c r="C26" s="216"/>
      <c r="D26" s="216"/>
      <c r="E26" s="199"/>
    </row>
    <row r="27" spans="1:5" s="372" customFormat="1" ht="12" customHeight="1" x14ac:dyDescent="0.2">
      <c r="A27" s="356" t="s">
        <v>119</v>
      </c>
      <c r="B27" s="227" t="s">
        <v>248</v>
      </c>
      <c r="C27" s="216"/>
      <c r="D27" s="216"/>
      <c r="E27" s="199"/>
    </row>
    <row r="28" spans="1:5" s="372" customFormat="1" ht="12" customHeight="1" thickBot="1" x14ac:dyDescent="0.25">
      <c r="A28" s="357" t="s">
        <v>120</v>
      </c>
      <c r="B28" s="228" t="s">
        <v>249</v>
      </c>
      <c r="C28" s="218"/>
      <c r="D28" s="218"/>
      <c r="E28" s="201"/>
    </row>
    <row r="29" spans="1:5" s="372" customFormat="1" ht="12" customHeight="1" thickBot="1" x14ac:dyDescent="0.25">
      <c r="A29" s="188" t="s">
        <v>121</v>
      </c>
      <c r="B29" s="184" t="s">
        <v>617</v>
      </c>
      <c r="C29" s="221">
        <f>SUM(C30:C35)</f>
        <v>200000</v>
      </c>
      <c r="D29" s="221">
        <f>SUM(D30:D35)</f>
        <v>200000</v>
      </c>
      <c r="E29" s="234">
        <f>SUM(E30:E35)</f>
        <v>100000</v>
      </c>
    </row>
    <row r="30" spans="1:5" s="372" customFormat="1" ht="12" customHeight="1" x14ac:dyDescent="0.2">
      <c r="A30" s="355" t="s">
        <v>250</v>
      </c>
      <c r="B30" s="226" t="s">
        <v>727</v>
      </c>
      <c r="C30" s="217"/>
      <c r="D30" s="217"/>
      <c r="E30" s="200"/>
    </row>
    <row r="31" spans="1:5" s="372" customFormat="1" ht="12" customHeight="1" x14ac:dyDescent="0.2">
      <c r="A31" s="356" t="s">
        <v>251</v>
      </c>
      <c r="B31" s="227" t="s">
        <v>621</v>
      </c>
      <c r="C31" s="216"/>
      <c r="D31" s="216"/>
      <c r="E31" s="199"/>
    </row>
    <row r="32" spans="1:5" s="372" customFormat="1" ht="12" customHeight="1" x14ac:dyDescent="0.2">
      <c r="A32" s="356" t="s">
        <v>252</v>
      </c>
      <c r="B32" s="227" t="s">
        <v>622</v>
      </c>
      <c r="C32" s="216">
        <v>200000</v>
      </c>
      <c r="D32" s="216">
        <v>200000</v>
      </c>
      <c r="E32" s="199">
        <v>100000</v>
      </c>
    </row>
    <row r="33" spans="1:5" s="372" customFormat="1" ht="12" customHeight="1" x14ac:dyDescent="0.2">
      <c r="A33" s="356" t="s">
        <v>618</v>
      </c>
      <c r="B33" s="227" t="s">
        <v>726</v>
      </c>
      <c r="C33" s="216"/>
      <c r="D33" s="216"/>
      <c r="E33" s="199"/>
    </row>
    <row r="34" spans="1:5" s="372" customFormat="1" ht="12" customHeight="1" x14ac:dyDescent="0.2">
      <c r="A34" s="356" t="s">
        <v>619</v>
      </c>
      <c r="B34" s="227" t="s">
        <v>631</v>
      </c>
      <c r="C34" s="216"/>
      <c r="D34" s="216"/>
      <c r="E34" s="199"/>
    </row>
    <row r="35" spans="1:5" s="372" customFormat="1" ht="12" customHeight="1" thickBot="1" x14ac:dyDescent="0.25">
      <c r="A35" s="357" t="s">
        <v>620</v>
      </c>
      <c r="B35" s="207" t="s">
        <v>253</v>
      </c>
      <c r="C35" s="218"/>
      <c r="D35" s="218"/>
      <c r="E35" s="201"/>
    </row>
    <row r="36" spans="1:5" s="372" customFormat="1" ht="12" customHeight="1" thickBot="1" x14ac:dyDescent="0.25">
      <c r="A36" s="188" t="s">
        <v>10</v>
      </c>
      <c r="B36" s="184" t="s">
        <v>254</v>
      </c>
      <c r="C36" s="215">
        <f>SUM(C37:C46)</f>
        <v>0</v>
      </c>
      <c r="D36" s="215">
        <f>SUM(D37:D46)</f>
        <v>0</v>
      </c>
      <c r="E36" s="198">
        <f>SUM(E37:E46)</f>
        <v>0</v>
      </c>
    </row>
    <row r="37" spans="1:5" s="372" customFormat="1" ht="12" customHeight="1" x14ac:dyDescent="0.2">
      <c r="A37" s="355" t="s">
        <v>63</v>
      </c>
      <c r="B37" s="226" t="s">
        <v>255</v>
      </c>
      <c r="C37" s="217"/>
      <c r="D37" s="217"/>
      <c r="E37" s="200"/>
    </row>
    <row r="38" spans="1:5" s="372" customFormat="1" ht="12" customHeight="1" x14ac:dyDescent="0.2">
      <c r="A38" s="356" t="s">
        <v>64</v>
      </c>
      <c r="B38" s="227" t="s">
        <v>256</v>
      </c>
      <c r="C38" s="216"/>
      <c r="D38" s="216"/>
      <c r="E38" s="199"/>
    </row>
    <row r="39" spans="1:5" s="372" customFormat="1" ht="12" customHeight="1" x14ac:dyDescent="0.2">
      <c r="A39" s="356" t="s">
        <v>65</v>
      </c>
      <c r="B39" s="227" t="s">
        <v>257</v>
      </c>
      <c r="C39" s="216"/>
      <c r="D39" s="216"/>
      <c r="E39" s="199"/>
    </row>
    <row r="40" spans="1:5" s="372" customFormat="1" ht="12" customHeight="1" x14ac:dyDescent="0.2">
      <c r="A40" s="356" t="s">
        <v>123</v>
      </c>
      <c r="B40" s="227" t="s">
        <v>258</v>
      </c>
      <c r="C40" s="216"/>
      <c r="D40" s="216"/>
      <c r="E40" s="199"/>
    </row>
    <row r="41" spans="1:5" s="372" customFormat="1" ht="12" customHeight="1" x14ac:dyDescent="0.2">
      <c r="A41" s="356" t="s">
        <v>124</v>
      </c>
      <c r="B41" s="227" t="s">
        <v>259</v>
      </c>
      <c r="C41" s="216"/>
      <c r="D41" s="216"/>
      <c r="E41" s="199"/>
    </row>
    <row r="42" spans="1:5" s="372" customFormat="1" ht="12" customHeight="1" x14ac:dyDescent="0.2">
      <c r="A42" s="356" t="s">
        <v>125</v>
      </c>
      <c r="B42" s="227" t="s">
        <v>260</v>
      </c>
      <c r="C42" s="216"/>
      <c r="D42" s="216"/>
      <c r="E42" s="199"/>
    </row>
    <row r="43" spans="1:5" s="372" customFormat="1" ht="12" customHeight="1" x14ac:dyDescent="0.2">
      <c r="A43" s="356" t="s">
        <v>126</v>
      </c>
      <c r="B43" s="227" t="s">
        <v>261</v>
      </c>
      <c r="C43" s="216"/>
      <c r="D43" s="216"/>
      <c r="E43" s="199"/>
    </row>
    <row r="44" spans="1:5" s="372" customFormat="1" ht="12" customHeight="1" x14ac:dyDescent="0.2">
      <c r="A44" s="356" t="s">
        <v>127</v>
      </c>
      <c r="B44" s="227" t="s">
        <v>262</v>
      </c>
      <c r="C44" s="216"/>
      <c r="D44" s="216"/>
      <c r="E44" s="199"/>
    </row>
    <row r="45" spans="1:5" s="372" customFormat="1" ht="12" customHeight="1" x14ac:dyDescent="0.2">
      <c r="A45" s="356" t="s">
        <v>263</v>
      </c>
      <c r="B45" s="227" t="s">
        <v>264</v>
      </c>
      <c r="C45" s="219"/>
      <c r="D45" s="219"/>
      <c r="E45" s="202"/>
    </row>
    <row r="46" spans="1:5" s="345" customFormat="1" ht="12" customHeight="1" thickBot="1" x14ac:dyDescent="0.25">
      <c r="A46" s="357" t="s">
        <v>265</v>
      </c>
      <c r="B46" s="228" t="s">
        <v>266</v>
      </c>
      <c r="C46" s="220"/>
      <c r="D46" s="220"/>
      <c r="E46" s="203"/>
    </row>
    <row r="47" spans="1:5" s="372" customFormat="1" ht="12" customHeight="1" thickBot="1" x14ac:dyDescent="0.25">
      <c r="A47" s="188" t="s">
        <v>11</v>
      </c>
      <c r="B47" s="184" t="s">
        <v>267</v>
      </c>
      <c r="C47" s="215">
        <f>SUM(C48:C52)</f>
        <v>0</v>
      </c>
      <c r="D47" s="215">
        <f>SUM(D48:D52)</f>
        <v>0</v>
      </c>
      <c r="E47" s="198">
        <f>SUM(E48:E52)</f>
        <v>0</v>
      </c>
    </row>
    <row r="48" spans="1:5" s="372" customFormat="1" ht="12" customHeight="1" x14ac:dyDescent="0.2">
      <c r="A48" s="355" t="s">
        <v>66</v>
      </c>
      <c r="B48" s="226" t="s">
        <v>268</v>
      </c>
      <c r="C48" s="236"/>
      <c r="D48" s="236"/>
      <c r="E48" s="204"/>
    </row>
    <row r="49" spans="1:5" s="372" customFormat="1" ht="12" customHeight="1" x14ac:dyDescent="0.2">
      <c r="A49" s="356" t="s">
        <v>67</v>
      </c>
      <c r="B49" s="227" t="s">
        <v>269</v>
      </c>
      <c r="C49" s="219"/>
      <c r="D49" s="219"/>
      <c r="E49" s="202"/>
    </row>
    <row r="50" spans="1:5" s="372" customFormat="1" ht="12" customHeight="1" x14ac:dyDescent="0.2">
      <c r="A50" s="356" t="s">
        <v>270</v>
      </c>
      <c r="B50" s="227" t="s">
        <v>271</v>
      </c>
      <c r="C50" s="219"/>
      <c r="D50" s="219"/>
      <c r="E50" s="202"/>
    </row>
    <row r="51" spans="1:5" s="372" customFormat="1" ht="12" customHeight="1" x14ac:dyDescent="0.2">
      <c r="A51" s="356" t="s">
        <v>272</v>
      </c>
      <c r="B51" s="227" t="s">
        <v>273</v>
      </c>
      <c r="C51" s="219"/>
      <c r="D51" s="219"/>
      <c r="E51" s="202"/>
    </row>
    <row r="52" spans="1:5" s="372" customFormat="1" ht="12" customHeight="1" thickBot="1" x14ac:dyDescent="0.25">
      <c r="A52" s="357" t="s">
        <v>274</v>
      </c>
      <c r="B52" s="228" t="s">
        <v>275</v>
      </c>
      <c r="C52" s="220"/>
      <c r="D52" s="220"/>
      <c r="E52" s="203"/>
    </row>
    <row r="53" spans="1:5" s="372" customFormat="1" ht="12" customHeight="1" thickBot="1" x14ac:dyDescent="0.25">
      <c r="A53" s="188" t="s">
        <v>128</v>
      </c>
      <c r="B53" s="184" t="s">
        <v>276</v>
      </c>
      <c r="C53" s="215">
        <f>SUM(C54:C56)</f>
        <v>0</v>
      </c>
      <c r="D53" s="215">
        <f>SUM(D54:D56)</f>
        <v>0</v>
      </c>
      <c r="E53" s="198">
        <f>SUM(E54:E56)</f>
        <v>0</v>
      </c>
    </row>
    <row r="54" spans="1:5" s="345" customFormat="1" ht="12" customHeight="1" x14ac:dyDescent="0.2">
      <c r="A54" s="355" t="s">
        <v>68</v>
      </c>
      <c r="B54" s="226" t="s">
        <v>277</v>
      </c>
      <c r="C54" s="217"/>
      <c r="D54" s="217"/>
      <c r="E54" s="200"/>
    </row>
    <row r="55" spans="1:5" s="345" customFormat="1" ht="12" customHeight="1" x14ac:dyDescent="0.2">
      <c r="A55" s="356" t="s">
        <v>69</v>
      </c>
      <c r="B55" s="227" t="s">
        <v>278</v>
      </c>
      <c r="C55" s="216"/>
      <c r="D55" s="216"/>
      <c r="E55" s="199"/>
    </row>
    <row r="56" spans="1:5" s="345" customFormat="1" ht="12" customHeight="1" x14ac:dyDescent="0.2">
      <c r="A56" s="356" t="s">
        <v>279</v>
      </c>
      <c r="B56" s="227" t="s">
        <v>280</v>
      </c>
      <c r="C56" s="216"/>
      <c r="D56" s="216"/>
      <c r="E56" s="199"/>
    </row>
    <row r="57" spans="1:5" s="345" customFormat="1" ht="12" customHeight="1" thickBot="1" x14ac:dyDescent="0.25">
      <c r="A57" s="357" t="s">
        <v>281</v>
      </c>
      <c r="B57" s="228" t="s">
        <v>282</v>
      </c>
      <c r="C57" s="218"/>
      <c r="D57" s="218"/>
      <c r="E57" s="201"/>
    </row>
    <row r="58" spans="1:5" s="372" customFormat="1" ht="12" customHeight="1" thickBot="1" x14ac:dyDescent="0.25">
      <c r="A58" s="188" t="s">
        <v>13</v>
      </c>
      <c r="B58" s="205" t="s">
        <v>283</v>
      </c>
      <c r="C58" s="215">
        <f>SUM(C59:C61)</f>
        <v>0</v>
      </c>
      <c r="D58" s="215">
        <f>SUM(D59:D61)</f>
        <v>0</v>
      </c>
      <c r="E58" s="198">
        <f>SUM(E59:E61)</f>
        <v>0</v>
      </c>
    </row>
    <row r="59" spans="1:5" s="372" customFormat="1" ht="12" customHeight="1" x14ac:dyDescent="0.2">
      <c r="A59" s="355" t="s">
        <v>129</v>
      </c>
      <c r="B59" s="226" t="s">
        <v>284</v>
      </c>
      <c r="C59" s="219"/>
      <c r="D59" s="219"/>
      <c r="E59" s="202"/>
    </row>
    <row r="60" spans="1:5" s="372" customFormat="1" ht="12" customHeight="1" x14ac:dyDescent="0.2">
      <c r="A60" s="356" t="s">
        <v>130</v>
      </c>
      <c r="B60" s="227" t="s">
        <v>471</v>
      </c>
      <c r="C60" s="219"/>
      <c r="D60" s="219"/>
      <c r="E60" s="202"/>
    </row>
    <row r="61" spans="1:5" s="372" customFormat="1" ht="12" customHeight="1" x14ac:dyDescent="0.2">
      <c r="A61" s="356" t="s">
        <v>150</v>
      </c>
      <c r="B61" s="227" t="s">
        <v>286</v>
      </c>
      <c r="C61" s="219"/>
      <c r="D61" s="219"/>
      <c r="E61" s="202"/>
    </row>
    <row r="62" spans="1:5" s="372" customFormat="1" ht="12" customHeight="1" thickBot="1" x14ac:dyDescent="0.25">
      <c r="A62" s="357" t="s">
        <v>287</v>
      </c>
      <c r="B62" s="228" t="s">
        <v>288</v>
      </c>
      <c r="C62" s="219"/>
      <c r="D62" s="219"/>
      <c r="E62" s="202"/>
    </row>
    <row r="63" spans="1:5" s="372" customFormat="1" ht="12" customHeight="1" thickBot="1" x14ac:dyDescent="0.25">
      <c r="A63" s="188" t="s">
        <v>14</v>
      </c>
      <c r="B63" s="184" t="s">
        <v>289</v>
      </c>
      <c r="C63" s="221">
        <f>+C8+C15+C22+C29+C36+C47+C53+C58</f>
        <v>200000</v>
      </c>
      <c r="D63" s="221">
        <f>+D8+D15+D22+D29+D36+D47+D53+D58</f>
        <v>200000</v>
      </c>
      <c r="E63" s="234">
        <f>+E8+E15+E22+E29+E36+E47+E53+E58</f>
        <v>100000</v>
      </c>
    </row>
    <row r="64" spans="1:5" s="372" customFormat="1" ht="12" customHeight="1" thickBot="1" x14ac:dyDescent="0.2">
      <c r="A64" s="358" t="s">
        <v>469</v>
      </c>
      <c r="B64" s="205" t="s">
        <v>291</v>
      </c>
      <c r="C64" s="215">
        <f>SUM(C65:C67)</f>
        <v>0</v>
      </c>
      <c r="D64" s="215">
        <f>SUM(D65:D67)</f>
        <v>0</v>
      </c>
      <c r="E64" s="198">
        <f>SUM(E65:E67)</f>
        <v>0</v>
      </c>
    </row>
    <row r="65" spans="1:5" s="372" customFormat="1" ht="12" customHeight="1" x14ac:dyDescent="0.2">
      <c r="A65" s="355" t="s">
        <v>292</v>
      </c>
      <c r="B65" s="226" t="s">
        <v>293</v>
      </c>
      <c r="C65" s="219"/>
      <c r="D65" s="219"/>
      <c r="E65" s="202"/>
    </row>
    <row r="66" spans="1:5" s="372" customFormat="1" ht="12" customHeight="1" x14ac:dyDescent="0.2">
      <c r="A66" s="356" t="s">
        <v>294</v>
      </c>
      <c r="B66" s="227" t="s">
        <v>295</v>
      </c>
      <c r="C66" s="219"/>
      <c r="D66" s="219"/>
      <c r="E66" s="202"/>
    </row>
    <row r="67" spans="1:5" s="372" customFormat="1" ht="12" customHeight="1" thickBot="1" x14ac:dyDescent="0.25">
      <c r="A67" s="357" t="s">
        <v>296</v>
      </c>
      <c r="B67" s="351" t="s">
        <v>297</v>
      </c>
      <c r="C67" s="219"/>
      <c r="D67" s="219"/>
      <c r="E67" s="202"/>
    </row>
    <row r="68" spans="1:5" s="372" customFormat="1" ht="12" customHeight="1" thickBot="1" x14ac:dyDescent="0.2">
      <c r="A68" s="358" t="s">
        <v>298</v>
      </c>
      <c r="B68" s="205" t="s">
        <v>299</v>
      </c>
      <c r="C68" s="215">
        <f>SUM(C69:C72)</f>
        <v>0</v>
      </c>
      <c r="D68" s="215">
        <f>SUM(D69:D72)</f>
        <v>0</v>
      </c>
      <c r="E68" s="198">
        <f>SUM(E69:E72)</f>
        <v>0</v>
      </c>
    </row>
    <row r="69" spans="1:5" s="372" customFormat="1" ht="12" customHeight="1" x14ac:dyDescent="0.2">
      <c r="A69" s="355" t="s">
        <v>106</v>
      </c>
      <c r="B69" s="226" t="s">
        <v>300</v>
      </c>
      <c r="C69" s="219"/>
      <c r="D69" s="219"/>
      <c r="E69" s="202"/>
    </row>
    <row r="70" spans="1:5" s="372" customFormat="1" ht="12" customHeight="1" x14ac:dyDescent="0.2">
      <c r="A70" s="356" t="s">
        <v>107</v>
      </c>
      <c r="B70" s="227" t="s">
        <v>301</v>
      </c>
      <c r="C70" s="219"/>
      <c r="D70" s="219"/>
      <c r="E70" s="202"/>
    </row>
    <row r="71" spans="1:5" s="372" customFormat="1" ht="12" customHeight="1" x14ac:dyDescent="0.2">
      <c r="A71" s="356" t="s">
        <v>302</v>
      </c>
      <c r="B71" s="227" t="s">
        <v>303</v>
      </c>
      <c r="C71" s="219"/>
      <c r="D71" s="219"/>
      <c r="E71" s="202"/>
    </row>
    <row r="72" spans="1:5" s="372" customFormat="1" ht="12" customHeight="1" thickBot="1" x14ac:dyDescent="0.25">
      <c r="A72" s="357" t="s">
        <v>304</v>
      </c>
      <c r="B72" s="228" t="s">
        <v>305</v>
      </c>
      <c r="C72" s="219"/>
      <c r="D72" s="219"/>
      <c r="E72" s="202"/>
    </row>
    <row r="73" spans="1:5" s="372" customFormat="1" ht="12" customHeight="1" thickBot="1" x14ac:dyDescent="0.2">
      <c r="A73" s="358" t="s">
        <v>306</v>
      </c>
      <c r="B73" s="205" t="s">
        <v>307</v>
      </c>
      <c r="C73" s="215">
        <f>SUM(C74:C75)</f>
        <v>0</v>
      </c>
      <c r="D73" s="215">
        <f>SUM(D74:D75)</f>
        <v>0</v>
      </c>
      <c r="E73" s="198">
        <f>SUM(E74:E75)</f>
        <v>0</v>
      </c>
    </row>
    <row r="74" spans="1:5" s="372" customFormat="1" ht="12" customHeight="1" x14ac:dyDescent="0.2">
      <c r="A74" s="355" t="s">
        <v>308</v>
      </c>
      <c r="B74" s="226" t="s">
        <v>309</v>
      </c>
      <c r="C74" s="219"/>
      <c r="D74" s="219"/>
      <c r="E74" s="202"/>
    </row>
    <row r="75" spans="1:5" s="372" customFormat="1" ht="12" customHeight="1" thickBot="1" x14ac:dyDescent="0.25">
      <c r="A75" s="357" t="s">
        <v>310</v>
      </c>
      <c r="B75" s="228" t="s">
        <v>311</v>
      </c>
      <c r="C75" s="219"/>
      <c r="D75" s="219"/>
      <c r="E75" s="202"/>
    </row>
    <row r="76" spans="1:5" s="372" customFormat="1" ht="12" customHeight="1" thickBot="1" x14ac:dyDescent="0.2">
      <c r="A76" s="358" t="s">
        <v>312</v>
      </c>
      <c r="B76" s="205" t="s">
        <v>313</v>
      </c>
      <c r="C76" s="215">
        <f>SUM(C77:C79)</f>
        <v>0</v>
      </c>
      <c r="D76" s="215">
        <f>SUM(D77:D79)</f>
        <v>0</v>
      </c>
      <c r="E76" s="198">
        <f>SUM(E77:E79)</f>
        <v>0</v>
      </c>
    </row>
    <row r="77" spans="1:5" s="372" customFormat="1" ht="12" customHeight="1" x14ac:dyDescent="0.2">
      <c r="A77" s="355" t="s">
        <v>314</v>
      </c>
      <c r="B77" s="226" t="s">
        <v>315</v>
      </c>
      <c r="C77" s="219"/>
      <c r="D77" s="219"/>
      <c r="E77" s="202"/>
    </row>
    <row r="78" spans="1:5" s="372" customFormat="1" ht="12" customHeight="1" x14ac:dyDescent="0.2">
      <c r="A78" s="356" t="s">
        <v>316</v>
      </c>
      <c r="B78" s="227" t="s">
        <v>317</v>
      </c>
      <c r="C78" s="219"/>
      <c r="D78" s="219"/>
      <c r="E78" s="202"/>
    </row>
    <row r="79" spans="1:5" s="372" customFormat="1" ht="12" customHeight="1" thickBot="1" x14ac:dyDescent="0.25">
      <c r="A79" s="357" t="s">
        <v>318</v>
      </c>
      <c r="B79" s="228" t="s">
        <v>319</v>
      </c>
      <c r="C79" s="219"/>
      <c r="D79" s="219"/>
      <c r="E79" s="202"/>
    </row>
    <row r="80" spans="1:5" s="372" customFormat="1" ht="12" customHeight="1" thickBot="1" x14ac:dyDescent="0.2">
      <c r="A80" s="358" t="s">
        <v>320</v>
      </c>
      <c r="B80" s="205" t="s">
        <v>321</v>
      </c>
      <c r="C80" s="215">
        <f>SUM(C81:C84)</f>
        <v>0</v>
      </c>
      <c r="D80" s="215">
        <f>SUM(D81:D84)</f>
        <v>0</v>
      </c>
      <c r="E80" s="198">
        <f>SUM(E81:E84)</f>
        <v>0</v>
      </c>
    </row>
    <row r="81" spans="1:5" s="372" customFormat="1" ht="12" customHeight="1" x14ac:dyDescent="0.2">
      <c r="A81" s="359" t="s">
        <v>322</v>
      </c>
      <c r="B81" s="226" t="s">
        <v>323</v>
      </c>
      <c r="C81" s="219"/>
      <c r="D81" s="219"/>
      <c r="E81" s="202"/>
    </row>
    <row r="82" spans="1:5" s="372" customFormat="1" ht="12" customHeight="1" x14ac:dyDescent="0.2">
      <c r="A82" s="360" t="s">
        <v>324</v>
      </c>
      <c r="B82" s="227" t="s">
        <v>325</v>
      </c>
      <c r="C82" s="219"/>
      <c r="D82" s="219"/>
      <c r="E82" s="202"/>
    </row>
    <row r="83" spans="1:5" s="372" customFormat="1" ht="12" customHeight="1" x14ac:dyDescent="0.2">
      <c r="A83" s="360" t="s">
        <v>326</v>
      </c>
      <c r="B83" s="227" t="s">
        <v>327</v>
      </c>
      <c r="C83" s="219"/>
      <c r="D83" s="219"/>
      <c r="E83" s="202"/>
    </row>
    <row r="84" spans="1:5" s="372" customFormat="1" ht="12" customHeight="1" thickBot="1" x14ac:dyDescent="0.25">
      <c r="A84" s="361" t="s">
        <v>328</v>
      </c>
      <c r="B84" s="228" t="s">
        <v>329</v>
      </c>
      <c r="C84" s="219"/>
      <c r="D84" s="219"/>
      <c r="E84" s="202"/>
    </row>
    <row r="85" spans="1:5" s="372" customFormat="1" ht="12" customHeight="1" thickBot="1" x14ac:dyDescent="0.2">
      <c r="A85" s="358" t="s">
        <v>330</v>
      </c>
      <c r="B85" s="205" t="s">
        <v>331</v>
      </c>
      <c r="C85" s="240"/>
      <c r="D85" s="240"/>
      <c r="E85" s="241"/>
    </row>
    <row r="86" spans="1:5" s="372" customFormat="1" ht="12" customHeight="1" thickBot="1" x14ac:dyDescent="0.2">
      <c r="A86" s="358" t="s">
        <v>332</v>
      </c>
      <c r="B86" s="352" t="s">
        <v>333</v>
      </c>
      <c r="C86" s="221">
        <f>+C64+C68+C73+C76+C80+C85</f>
        <v>0</v>
      </c>
      <c r="D86" s="221">
        <f>+D64+D68+D73+D76+D80+D85</f>
        <v>0</v>
      </c>
      <c r="E86" s="234">
        <f>+E64+E68+E73+E76+E80+E85</f>
        <v>0</v>
      </c>
    </row>
    <row r="87" spans="1:5" s="372" customFormat="1" ht="12" customHeight="1" thickBot="1" x14ac:dyDescent="0.2">
      <c r="A87" s="362" t="s">
        <v>334</v>
      </c>
      <c r="B87" s="353" t="s">
        <v>470</v>
      </c>
      <c r="C87" s="221">
        <f>+C63+C86</f>
        <v>200000</v>
      </c>
      <c r="D87" s="221">
        <f>+D63+D86</f>
        <v>200000</v>
      </c>
      <c r="E87" s="234">
        <f>+E63+E86</f>
        <v>100000</v>
      </c>
    </row>
    <row r="88" spans="1:5" s="372" customFormat="1" ht="15" customHeight="1" x14ac:dyDescent="0.2">
      <c r="A88" s="327"/>
      <c r="B88" s="328"/>
      <c r="C88" s="343"/>
      <c r="D88" s="343"/>
      <c r="E88" s="343"/>
    </row>
    <row r="89" spans="1:5" ht="13.5" thickBot="1" x14ac:dyDescent="0.25">
      <c r="A89" s="329"/>
      <c r="B89" s="330"/>
      <c r="C89" s="344"/>
      <c r="D89" s="344"/>
      <c r="E89" s="344"/>
    </row>
    <row r="90" spans="1:5" s="371" customFormat="1" ht="16.5" customHeight="1" thickBot="1" x14ac:dyDescent="0.25">
      <c r="A90" s="732" t="s">
        <v>42</v>
      </c>
      <c r="B90" s="733"/>
      <c r="C90" s="733"/>
      <c r="D90" s="733"/>
      <c r="E90" s="734"/>
    </row>
    <row r="91" spans="1:5" s="146" customFormat="1" ht="12" customHeight="1" thickBot="1" x14ac:dyDescent="0.25">
      <c r="A91" s="350" t="s">
        <v>6</v>
      </c>
      <c r="B91" s="187" t="s">
        <v>342</v>
      </c>
      <c r="C91" s="334">
        <f>SUM(C92:C96)</f>
        <v>200000</v>
      </c>
      <c r="D91" s="334">
        <f>SUM(D92:D96)</f>
        <v>200000</v>
      </c>
      <c r="E91" s="334">
        <f>SUM(E92:E96)</f>
        <v>100000</v>
      </c>
    </row>
    <row r="92" spans="1:5" ht="12" customHeight="1" x14ac:dyDescent="0.2">
      <c r="A92" s="363" t="s">
        <v>70</v>
      </c>
      <c r="B92" s="173" t="s">
        <v>36</v>
      </c>
      <c r="C92" s="335">
        <v>200000</v>
      </c>
      <c r="D92" s="335"/>
      <c r="E92" s="335"/>
    </row>
    <row r="93" spans="1:5" ht="12" customHeight="1" x14ac:dyDescent="0.2">
      <c r="A93" s="356" t="s">
        <v>71</v>
      </c>
      <c r="B93" s="171" t="s">
        <v>131</v>
      </c>
      <c r="C93" s="336"/>
      <c r="D93" s="336"/>
      <c r="E93" s="336"/>
    </row>
    <row r="94" spans="1:5" ht="12" customHeight="1" x14ac:dyDescent="0.2">
      <c r="A94" s="356" t="s">
        <v>72</v>
      </c>
      <c r="B94" s="171" t="s">
        <v>98</v>
      </c>
      <c r="C94" s="338"/>
      <c r="D94" s="338"/>
      <c r="E94" s="338"/>
    </row>
    <row r="95" spans="1:5" ht="12" customHeight="1" x14ac:dyDescent="0.2">
      <c r="A95" s="356" t="s">
        <v>73</v>
      </c>
      <c r="B95" s="174" t="s">
        <v>132</v>
      </c>
      <c r="C95" s="338"/>
      <c r="D95" s="338">
        <v>200000</v>
      </c>
      <c r="E95" s="338">
        <v>100000</v>
      </c>
    </row>
    <row r="96" spans="1:5" ht="12" customHeight="1" x14ac:dyDescent="0.2">
      <c r="A96" s="356" t="s">
        <v>82</v>
      </c>
      <c r="B96" s="182" t="s">
        <v>133</v>
      </c>
      <c r="C96" s="338"/>
      <c r="D96" s="338"/>
      <c r="E96" s="338"/>
    </row>
    <row r="97" spans="1:5" ht="12" customHeight="1" x14ac:dyDescent="0.2">
      <c r="A97" s="356" t="s">
        <v>74</v>
      </c>
      <c r="B97" s="171" t="s">
        <v>343</v>
      </c>
      <c r="C97" s="338"/>
      <c r="D97" s="338"/>
      <c r="E97" s="338"/>
    </row>
    <row r="98" spans="1:5" ht="12" customHeight="1" x14ac:dyDescent="0.2">
      <c r="A98" s="356" t="s">
        <v>75</v>
      </c>
      <c r="B98" s="194" t="s">
        <v>344</v>
      </c>
      <c r="C98" s="338"/>
      <c r="D98" s="338"/>
      <c r="E98" s="338"/>
    </row>
    <row r="99" spans="1:5" ht="12" customHeight="1" x14ac:dyDescent="0.2">
      <c r="A99" s="356" t="s">
        <v>83</v>
      </c>
      <c r="B99" s="195" t="s">
        <v>345</v>
      </c>
      <c r="C99" s="338"/>
      <c r="D99" s="338"/>
      <c r="E99" s="338"/>
    </row>
    <row r="100" spans="1:5" ht="12" customHeight="1" x14ac:dyDescent="0.2">
      <c r="A100" s="356" t="s">
        <v>84</v>
      </c>
      <c r="B100" s="195" t="s">
        <v>346</v>
      </c>
      <c r="C100" s="338"/>
      <c r="D100" s="338"/>
      <c r="E100" s="338"/>
    </row>
    <row r="101" spans="1:5" ht="12" customHeight="1" x14ac:dyDescent="0.2">
      <c r="A101" s="356" t="s">
        <v>85</v>
      </c>
      <c r="B101" s="194" t="s">
        <v>347</v>
      </c>
      <c r="C101" s="338"/>
      <c r="D101" s="338"/>
      <c r="E101" s="338"/>
    </row>
    <row r="102" spans="1:5" ht="12" customHeight="1" x14ac:dyDescent="0.2">
      <c r="A102" s="356" t="s">
        <v>86</v>
      </c>
      <c r="B102" s="194" t="s">
        <v>348</v>
      </c>
      <c r="C102" s="338"/>
      <c r="D102" s="338"/>
      <c r="E102" s="338"/>
    </row>
    <row r="103" spans="1:5" ht="12" customHeight="1" x14ac:dyDescent="0.2">
      <c r="A103" s="356" t="s">
        <v>88</v>
      </c>
      <c r="B103" s="195" t="s">
        <v>349</v>
      </c>
      <c r="C103" s="338"/>
      <c r="D103" s="338"/>
      <c r="E103" s="338"/>
    </row>
    <row r="104" spans="1:5" ht="12" customHeight="1" x14ac:dyDescent="0.2">
      <c r="A104" s="364" t="s">
        <v>134</v>
      </c>
      <c r="B104" s="196" t="s">
        <v>350</v>
      </c>
      <c r="C104" s="338"/>
      <c r="D104" s="338"/>
      <c r="E104" s="338"/>
    </row>
    <row r="105" spans="1:5" ht="12" customHeight="1" x14ac:dyDescent="0.2">
      <c r="A105" s="356" t="s">
        <v>351</v>
      </c>
      <c r="B105" s="196" t="s">
        <v>352</v>
      </c>
      <c r="C105" s="338"/>
      <c r="D105" s="338"/>
      <c r="E105" s="338"/>
    </row>
    <row r="106" spans="1:5" s="146" customFormat="1" ht="12" customHeight="1" thickBot="1" x14ac:dyDescent="0.25">
      <c r="A106" s="365" t="s">
        <v>353</v>
      </c>
      <c r="B106" s="197" t="s">
        <v>354</v>
      </c>
      <c r="C106" s="340"/>
      <c r="D106" s="340"/>
      <c r="E106" s="340"/>
    </row>
    <row r="107" spans="1:5" ht="12" customHeight="1" thickBot="1" x14ac:dyDescent="0.25">
      <c r="A107" s="188" t="s">
        <v>7</v>
      </c>
      <c r="B107" s="186" t="s">
        <v>355</v>
      </c>
      <c r="C107" s="209">
        <f>+C108+C110+C112</f>
        <v>0</v>
      </c>
      <c r="D107" s="209">
        <f>+D108+D110+D112</f>
        <v>0</v>
      </c>
      <c r="E107" s="209">
        <f>+E108+E110+E112</f>
        <v>0</v>
      </c>
    </row>
    <row r="108" spans="1:5" ht="12" customHeight="1" x14ac:dyDescent="0.2">
      <c r="A108" s="355" t="s">
        <v>76</v>
      </c>
      <c r="B108" s="171" t="s">
        <v>149</v>
      </c>
      <c r="C108" s="337"/>
      <c r="D108" s="337"/>
      <c r="E108" s="337"/>
    </row>
    <row r="109" spans="1:5" ht="12" customHeight="1" x14ac:dyDescent="0.2">
      <c r="A109" s="355" t="s">
        <v>77</v>
      </c>
      <c r="B109" s="175" t="s">
        <v>356</v>
      </c>
      <c r="C109" s="337"/>
      <c r="D109" s="337"/>
      <c r="E109" s="337"/>
    </row>
    <row r="110" spans="1:5" ht="12" customHeight="1" x14ac:dyDescent="0.2">
      <c r="A110" s="355" t="s">
        <v>78</v>
      </c>
      <c r="B110" s="175" t="s">
        <v>135</v>
      </c>
      <c r="C110" s="336"/>
      <c r="D110" s="336"/>
      <c r="E110" s="336"/>
    </row>
    <row r="111" spans="1:5" ht="12" customHeight="1" x14ac:dyDescent="0.2">
      <c r="A111" s="355" t="s">
        <v>79</v>
      </c>
      <c r="B111" s="175" t="s">
        <v>357</v>
      </c>
      <c r="C111" s="199"/>
      <c r="D111" s="199"/>
      <c r="E111" s="199"/>
    </row>
    <row r="112" spans="1:5" ht="12" customHeight="1" x14ac:dyDescent="0.2">
      <c r="A112" s="355" t="s">
        <v>80</v>
      </c>
      <c r="B112" s="207" t="s">
        <v>151</v>
      </c>
      <c r="C112" s="199"/>
      <c r="D112" s="199"/>
      <c r="E112" s="199"/>
    </row>
    <row r="113" spans="1:5" ht="12" customHeight="1" x14ac:dyDescent="0.2">
      <c r="A113" s="355" t="s">
        <v>87</v>
      </c>
      <c r="B113" s="206" t="s">
        <v>358</v>
      </c>
      <c r="C113" s="199"/>
      <c r="D113" s="199"/>
      <c r="E113" s="199"/>
    </row>
    <row r="114" spans="1:5" ht="12" customHeight="1" x14ac:dyDescent="0.2">
      <c r="A114" s="355" t="s">
        <v>89</v>
      </c>
      <c r="B114" s="222" t="s">
        <v>359</v>
      </c>
      <c r="C114" s="199"/>
      <c r="D114" s="199"/>
      <c r="E114" s="199"/>
    </row>
    <row r="115" spans="1:5" ht="12" customHeight="1" x14ac:dyDescent="0.2">
      <c r="A115" s="355" t="s">
        <v>136</v>
      </c>
      <c r="B115" s="195" t="s">
        <v>346</v>
      </c>
      <c r="C115" s="199"/>
      <c r="D115" s="199"/>
      <c r="E115" s="199"/>
    </row>
    <row r="116" spans="1:5" ht="12" customHeight="1" x14ac:dyDescent="0.2">
      <c r="A116" s="355" t="s">
        <v>137</v>
      </c>
      <c r="B116" s="195" t="s">
        <v>360</v>
      </c>
      <c r="C116" s="199"/>
      <c r="D116" s="199"/>
      <c r="E116" s="199"/>
    </row>
    <row r="117" spans="1:5" ht="12" customHeight="1" x14ac:dyDescent="0.2">
      <c r="A117" s="355" t="s">
        <v>138</v>
      </c>
      <c r="B117" s="195" t="s">
        <v>361</v>
      </c>
      <c r="C117" s="199"/>
      <c r="D117" s="199"/>
      <c r="E117" s="199"/>
    </row>
    <row r="118" spans="1:5" ht="12" customHeight="1" x14ac:dyDescent="0.2">
      <c r="A118" s="355" t="s">
        <v>362</v>
      </c>
      <c r="B118" s="195" t="s">
        <v>349</v>
      </c>
      <c r="C118" s="199"/>
      <c r="D118" s="199"/>
      <c r="E118" s="199"/>
    </row>
    <row r="119" spans="1:5" ht="12" customHeight="1" x14ac:dyDescent="0.2">
      <c r="A119" s="355" t="s">
        <v>363</v>
      </c>
      <c r="B119" s="195" t="s">
        <v>364</v>
      </c>
      <c r="C119" s="199"/>
      <c r="D119" s="199"/>
      <c r="E119" s="199"/>
    </row>
    <row r="120" spans="1:5" ht="12" customHeight="1" thickBot="1" x14ac:dyDescent="0.25">
      <c r="A120" s="364" t="s">
        <v>365</v>
      </c>
      <c r="B120" s="195" t="s">
        <v>366</v>
      </c>
      <c r="C120" s="201"/>
      <c r="D120" s="201"/>
      <c r="E120" s="201"/>
    </row>
    <row r="121" spans="1:5" ht="12" customHeight="1" thickBot="1" x14ac:dyDescent="0.25">
      <c r="A121" s="188" t="s">
        <v>8</v>
      </c>
      <c r="B121" s="191" t="s">
        <v>367</v>
      </c>
      <c r="C121" s="209">
        <f>+C122+C123</f>
        <v>0</v>
      </c>
      <c r="D121" s="209">
        <f>+D122+D123</f>
        <v>0</v>
      </c>
      <c r="E121" s="209">
        <f>+E122+E123</f>
        <v>0</v>
      </c>
    </row>
    <row r="122" spans="1:5" ht="12" customHeight="1" x14ac:dyDescent="0.2">
      <c r="A122" s="355" t="s">
        <v>59</v>
      </c>
      <c r="B122" s="172" t="s">
        <v>44</v>
      </c>
      <c r="C122" s="337"/>
      <c r="D122" s="337"/>
      <c r="E122" s="337"/>
    </row>
    <row r="123" spans="1:5" ht="12" customHeight="1" thickBot="1" x14ac:dyDescent="0.25">
      <c r="A123" s="357" t="s">
        <v>60</v>
      </c>
      <c r="B123" s="175" t="s">
        <v>45</v>
      </c>
      <c r="C123" s="338"/>
      <c r="D123" s="338"/>
      <c r="E123" s="338"/>
    </row>
    <row r="124" spans="1:5" ht="12" customHeight="1" thickBot="1" x14ac:dyDescent="0.25">
      <c r="A124" s="188" t="s">
        <v>9</v>
      </c>
      <c r="B124" s="191" t="s">
        <v>368</v>
      </c>
      <c r="C124" s="209">
        <f>+C91+C107+C121</f>
        <v>200000</v>
      </c>
      <c r="D124" s="209">
        <f>+D91+D107+D121</f>
        <v>200000</v>
      </c>
      <c r="E124" s="209">
        <f>+E91+E107+E121</f>
        <v>100000</v>
      </c>
    </row>
    <row r="125" spans="1:5" ht="12" customHeight="1" thickBot="1" x14ac:dyDescent="0.25">
      <c r="A125" s="188" t="s">
        <v>10</v>
      </c>
      <c r="B125" s="191" t="s">
        <v>472</v>
      </c>
      <c r="C125" s="209">
        <f>+C126+C127+C128</f>
        <v>0</v>
      </c>
      <c r="D125" s="209">
        <f>+D126+D127+D128</f>
        <v>0</v>
      </c>
      <c r="E125" s="209">
        <f>+E126+E127+E128</f>
        <v>0</v>
      </c>
    </row>
    <row r="126" spans="1:5" ht="12" customHeight="1" x14ac:dyDescent="0.2">
      <c r="A126" s="355" t="s">
        <v>63</v>
      </c>
      <c r="B126" s="172" t="s">
        <v>370</v>
      </c>
      <c r="C126" s="199"/>
      <c r="D126" s="199"/>
      <c r="E126" s="199"/>
    </row>
    <row r="127" spans="1:5" ht="12" customHeight="1" x14ac:dyDescent="0.2">
      <c r="A127" s="355" t="s">
        <v>64</v>
      </c>
      <c r="B127" s="172" t="s">
        <v>371</v>
      </c>
      <c r="C127" s="199"/>
      <c r="D127" s="199"/>
      <c r="E127" s="199"/>
    </row>
    <row r="128" spans="1:5" ht="12" customHeight="1" thickBot="1" x14ac:dyDescent="0.25">
      <c r="A128" s="364" t="s">
        <v>65</v>
      </c>
      <c r="B128" s="170" t="s">
        <v>372</v>
      </c>
      <c r="C128" s="199"/>
      <c r="D128" s="199"/>
      <c r="E128" s="199"/>
    </row>
    <row r="129" spans="1:11" ht="12" customHeight="1" thickBot="1" x14ac:dyDescent="0.25">
      <c r="A129" s="188" t="s">
        <v>11</v>
      </c>
      <c r="B129" s="191" t="s">
        <v>373</v>
      </c>
      <c r="C129" s="209">
        <f>+C130+C131+C132+C133</f>
        <v>0</v>
      </c>
      <c r="D129" s="209">
        <f>+D130+D131+D132+D133</f>
        <v>0</v>
      </c>
      <c r="E129" s="209">
        <f>+E130+E131+E132+E133</f>
        <v>0</v>
      </c>
    </row>
    <row r="130" spans="1:11" ht="12" customHeight="1" x14ac:dyDescent="0.2">
      <c r="A130" s="355" t="s">
        <v>66</v>
      </c>
      <c r="B130" s="172" t="s">
        <v>374</v>
      </c>
      <c r="C130" s="199"/>
      <c r="D130" s="199"/>
      <c r="E130" s="199"/>
    </row>
    <row r="131" spans="1:11" ht="12" customHeight="1" x14ac:dyDescent="0.2">
      <c r="A131" s="355" t="s">
        <v>67</v>
      </c>
      <c r="B131" s="172" t="s">
        <v>375</v>
      </c>
      <c r="C131" s="199"/>
      <c r="D131" s="199"/>
      <c r="E131" s="199"/>
    </row>
    <row r="132" spans="1:11" ht="12" customHeight="1" x14ac:dyDescent="0.2">
      <c r="A132" s="355" t="s">
        <v>270</v>
      </c>
      <c r="B132" s="172" t="s">
        <v>376</v>
      </c>
      <c r="C132" s="199"/>
      <c r="D132" s="199"/>
      <c r="E132" s="199"/>
    </row>
    <row r="133" spans="1:11" s="146" customFormat="1" ht="12" customHeight="1" thickBot="1" x14ac:dyDescent="0.25">
      <c r="A133" s="364" t="s">
        <v>272</v>
      </c>
      <c r="B133" s="170" t="s">
        <v>377</v>
      </c>
      <c r="C133" s="199"/>
      <c r="D133" s="199"/>
      <c r="E133" s="199"/>
    </row>
    <row r="134" spans="1:11" ht="13.5" thickBot="1" x14ac:dyDescent="0.25">
      <c r="A134" s="188" t="s">
        <v>12</v>
      </c>
      <c r="B134" s="191" t="s">
        <v>571</v>
      </c>
      <c r="C134" s="339">
        <f>+C135+C136+C138+C139+C137</f>
        <v>0</v>
      </c>
      <c r="D134" s="339">
        <f>+D135+D136+D138+D139+D137</f>
        <v>0</v>
      </c>
      <c r="E134" s="339">
        <f>+E135+E136+E138+E139+E137</f>
        <v>0</v>
      </c>
      <c r="K134" s="318"/>
    </row>
    <row r="135" spans="1:11" x14ac:dyDescent="0.2">
      <c r="A135" s="355" t="s">
        <v>68</v>
      </c>
      <c r="B135" s="172" t="s">
        <v>379</v>
      </c>
      <c r="C135" s="199"/>
      <c r="D135" s="199"/>
      <c r="E135" s="199"/>
    </row>
    <row r="136" spans="1:11" ht="12" customHeight="1" x14ac:dyDescent="0.2">
      <c r="A136" s="355" t="s">
        <v>69</v>
      </c>
      <c r="B136" s="172" t="s">
        <v>380</v>
      </c>
      <c r="C136" s="199"/>
      <c r="D136" s="199"/>
      <c r="E136" s="199"/>
    </row>
    <row r="137" spans="1:11" ht="12" customHeight="1" x14ac:dyDescent="0.2">
      <c r="A137" s="355" t="s">
        <v>279</v>
      </c>
      <c r="B137" s="172" t="s">
        <v>570</v>
      </c>
      <c r="C137" s="199"/>
      <c r="D137" s="199"/>
      <c r="E137" s="199"/>
    </row>
    <row r="138" spans="1:11" s="146" customFormat="1" ht="12" customHeight="1" x14ac:dyDescent="0.2">
      <c r="A138" s="355" t="s">
        <v>281</v>
      </c>
      <c r="B138" s="172" t="s">
        <v>381</v>
      </c>
      <c r="C138" s="199"/>
      <c r="D138" s="199"/>
      <c r="E138" s="199"/>
    </row>
    <row r="139" spans="1:11" s="146" customFormat="1" ht="12" customHeight="1" thickBot="1" x14ac:dyDescent="0.25">
      <c r="A139" s="364" t="s">
        <v>569</v>
      </c>
      <c r="B139" s="170" t="s">
        <v>382</v>
      </c>
      <c r="C139" s="199"/>
      <c r="D139" s="199"/>
      <c r="E139" s="199"/>
    </row>
    <row r="140" spans="1:11" s="146" customFormat="1" ht="12" customHeight="1" thickBot="1" x14ac:dyDescent="0.25">
      <c r="A140" s="188" t="s">
        <v>13</v>
      </c>
      <c r="B140" s="191" t="s">
        <v>473</v>
      </c>
      <c r="C140" s="341">
        <f>+C141+C142+C143+C144</f>
        <v>0</v>
      </c>
      <c r="D140" s="341">
        <f>+D141+D142+D143+D144</f>
        <v>0</v>
      </c>
      <c r="E140" s="341">
        <f>+E141+E142+E143+E144</f>
        <v>0</v>
      </c>
    </row>
    <row r="141" spans="1:11" s="146" customFormat="1" ht="12" customHeight="1" x14ac:dyDescent="0.2">
      <c r="A141" s="355" t="s">
        <v>129</v>
      </c>
      <c r="B141" s="172" t="s">
        <v>384</v>
      </c>
      <c r="C141" s="199"/>
      <c r="D141" s="199"/>
      <c r="E141" s="199"/>
    </row>
    <row r="142" spans="1:11" s="146" customFormat="1" ht="12" customHeight="1" x14ac:dyDescent="0.2">
      <c r="A142" s="355" t="s">
        <v>130</v>
      </c>
      <c r="B142" s="172" t="s">
        <v>385</v>
      </c>
      <c r="C142" s="199"/>
      <c r="D142" s="199"/>
      <c r="E142" s="199"/>
    </row>
    <row r="143" spans="1:11" s="146" customFormat="1" ht="12" customHeight="1" x14ac:dyDescent="0.2">
      <c r="A143" s="355" t="s">
        <v>150</v>
      </c>
      <c r="B143" s="172" t="s">
        <v>386</v>
      </c>
      <c r="C143" s="199"/>
      <c r="D143" s="199"/>
      <c r="E143" s="199"/>
    </row>
    <row r="144" spans="1:11" ht="12.75" customHeight="1" thickBot="1" x14ac:dyDescent="0.25">
      <c r="A144" s="355" t="s">
        <v>287</v>
      </c>
      <c r="B144" s="172" t="s">
        <v>387</v>
      </c>
      <c r="C144" s="199"/>
      <c r="D144" s="199"/>
      <c r="E144" s="199"/>
    </row>
    <row r="145" spans="1:5" ht="12" customHeight="1" thickBot="1" x14ac:dyDescent="0.25">
      <c r="A145" s="188" t="s">
        <v>14</v>
      </c>
      <c r="B145" s="191" t="s">
        <v>388</v>
      </c>
      <c r="C145" s="354">
        <f>+C125+C129+C134+C140</f>
        <v>0</v>
      </c>
      <c r="D145" s="354">
        <f>+D125+D129+D134+D140</f>
        <v>0</v>
      </c>
      <c r="E145" s="354">
        <f>+E125+E129+E134+E140</f>
        <v>0</v>
      </c>
    </row>
    <row r="146" spans="1:5" ht="15" customHeight="1" thickBot="1" x14ac:dyDescent="0.25">
      <c r="A146" s="366" t="s">
        <v>15</v>
      </c>
      <c r="B146" s="211" t="s">
        <v>389</v>
      </c>
      <c r="C146" s="354">
        <f>+C124+C145</f>
        <v>200000</v>
      </c>
      <c r="D146" s="354">
        <f>+D124+D145</f>
        <v>200000</v>
      </c>
      <c r="E146" s="354">
        <f>+E124+E145</f>
        <v>100000</v>
      </c>
    </row>
    <row r="147" spans="1:5" ht="13.5" thickBot="1" x14ac:dyDescent="0.25">
      <c r="A147" s="29"/>
      <c r="B147" s="30"/>
      <c r="C147" s="31"/>
      <c r="D147" s="31"/>
      <c r="E147" s="31"/>
    </row>
    <row r="148" spans="1:5" ht="15" customHeight="1" thickBot="1" x14ac:dyDescent="0.25">
      <c r="A148" s="453" t="s">
        <v>625</v>
      </c>
      <c r="B148" s="454"/>
      <c r="C148" s="94"/>
      <c r="D148" s="95"/>
      <c r="E148" s="92"/>
    </row>
    <row r="149" spans="1:5" ht="14.25" customHeight="1" thickBot="1" x14ac:dyDescent="0.25">
      <c r="A149" s="455" t="s">
        <v>624</v>
      </c>
      <c r="B149" s="456"/>
      <c r="C149" s="94"/>
      <c r="D149" s="95"/>
      <c r="E149" s="92"/>
    </row>
  </sheetData>
  <sheetProtection formatCells="0"/>
  <mergeCells count="4">
    <mergeCell ref="B2:D2"/>
    <mergeCell ref="B3:D3"/>
    <mergeCell ref="A7:E7"/>
    <mergeCell ref="A90:E90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9"/>
  <sheetViews>
    <sheetView view="pageLayout" zoomScaleNormal="100" zoomScaleSheetLayoutView="100" workbookViewId="0">
      <selection activeCell="E2" sqref="E2"/>
    </sheetView>
  </sheetViews>
  <sheetFormatPr defaultColWidth="9.33203125" defaultRowHeight="12.75" x14ac:dyDescent="0.2"/>
  <cols>
    <col min="1" max="1" width="14.83203125" style="346" customWidth="1"/>
    <col min="2" max="2" width="65.33203125" style="347" customWidth="1"/>
    <col min="3" max="5" width="17" style="348" customWidth="1"/>
    <col min="6" max="16384" width="9.33203125" style="25"/>
  </cols>
  <sheetData>
    <row r="1" spans="1:5" s="322" customFormat="1" ht="16.5" customHeight="1" thickBot="1" x14ac:dyDescent="0.25">
      <c r="A1" s="321"/>
      <c r="B1" s="323"/>
      <c r="C1" s="368"/>
      <c r="D1" s="333"/>
      <c r="E1" s="368" t="str">
        <f>+CONCATENATE("6.4. melléklet a 9/",LEFT(ÖSSZEFÜGGÉSEK!A4,4)+1,". (V. 29.) önkormányzati rendelethez")</f>
        <v>6.4. melléklet a 9/2018. (V. 29.) önkormányzati rendelethez</v>
      </c>
    </row>
    <row r="2" spans="1:5" s="369" customFormat="1" ht="15.75" customHeight="1" x14ac:dyDescent="0.2">
      <c r="A2" s="349" t="s">
        <v>51</v>
      </c>
      <c r="B2" s="738" t="s">
        <v>626</v>
      </c>
      <c r="C2" s="739"/>
      <c r="D2" s="740"/>
      <c r="E2" s="342" t="s">
        <v>40</v>
      </c>
    </row>
    <row r="3" spans="1:5" s="369" customFormat="1" ht="24.75" thickBot="1" x14ac:dyDescent="0.25">
      <c r="A3" s="367" t="s">
        <v>468</v>
      </c>
      <c r="B3" s="741" t="s">
        <v>716</v>
      </c>
      <c r="C3" s="742"/>
      <c r="D3" s="743"/>
      <c r="E3" s="317" t="s">
        <v>48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71" customFormat="1" ht="12" customHeight="1" thickBot="1" x14ac:dyDescent="0.25">
      <c r="A8" s="188" t="s">
        <v>6</v>
      </c>
      <c r="B8" s="184" t="s">
        <v>230</v>
      </c>
      <c r="C8" s="215">
        <f>SUM(C9:C14)</f>
        <v>0</v>
      </c>
      <c r="D8" s="215">
        <f>SUM(D9:D14)</f>
        <v>0</v>
      </c>
      <c r="E8" s="198">
        <f>SUM(E9:E14)</f>
        <v>0</v>
      </c>
    </row>
    <row r="9" spans="1:5" s="345" customFormat="1" ht="12" customHeight="1" x14ac:dyDescent="0.2">
      <c r="A9" s="355" t="s">
        <v>70</v>
      </c>
      <c r="B9" s="226" t="s">
        <v>231</v>
      </c>
      <c r="C9" s="217"/>
      <c r="D9" s="217"/>
      <c r="E9" s="200"/>
    </row>
    <row r="10" spans="1:5" s="372" customFormat="1" ht="12" customHeight="1" x14ac:dyDescent="0.2">
      <c r="A10" s="356" t="s">
        <v>71</v>
      </c>
      <c r="B10" s="227" t="s">
        <v>232</v>
      </c>
      <c r="C10" s="216"/>
      <c r="D10" s="216"/>
      <c r="E10" s="199"/>
    </row>
    <row r="11" spans="1:5" s="372" customFormat="1" ht="12" customHeight="1" x14ac:dyDescent="0.2">
      <c r="A11" s="356" t="s">
        <v>72</v>
      </c>
      <c r="B11" s="227" t="s">
        <v>233</v>
      </c>
      <c r="C11" s="216"/>
      <c r="D11" s="216"/>
      <c r="E11" s="199"/>
    </row>
    <row r="12" spans="1:5" s="372" customFormat="1" ht="12" customHeight="1" x14ac:dyDescent="0.2">
      <c r="A12" s="356" t="s">
        <v>73</v>
      </c>
      <c r="B12" s="227" t="s">
        <v>234</v>
      </c>
      <c r="C12" s="216"/>
      <c r="D12" s="216"/>
      <c r="E12" s="199"/>
    </row>
    <row r="13" spans="1:5" s="372" customFormat="1" ht="12" customHeight="1" x14ac:dyDescent="0.2">
      <c r="A13" s="356" t="s">
        <v>105</v>
      </c>
      <c r="B13" s="227" t="s">
        <v>235</v>
      </c>
      <c r="C13" s="216"/>
      <c r="D13" s="216"/>
      <c r="E13" s="199"/>
    </row>
    <row r="14" spans="1:5" s="345" customFormat="1" ht="12" customHeight="1" thickBot="1" x14ac:dyDescent="0.25">
      <c r="A14" s="357" t="s">
        <v>74</v>
      </c>
      <c r="B14" s="207" t="s">
        <v>762</v>
      </c>
      <c r="C14" s="218"/>
      <c r="D14" s="218"/>
      <c r="E14" s="201"/>
    </row>
    <row r="15" spans="1:5" s="345" customFormat="1" ht="12" customHeight="1" thickBot="1" x14ac:dyDescent="0.25">
      <c r="A15" s="188" t="s">
        <v>7</v>
      </c>
      <c r="B15" s="205" t="s">
        <v>236</v>
      </c>
      <c r="C15" s="215">
        <f>SUM(C16:C20)</f>
        <v>0</v>
      </c>
      <c r="D15" s="215">
        <f>SUM(D16:D20)</f>
        <v>0</v>
      </c>
      <c r="E15" s="198">
        <f>SUM(E16:E20)</f>
        <v>0</v>
      </c>
    </row>
    <row r="16" spans="1:5" s="345" customFormat="1" ht="12" customHeight="1" x14ac:dyDescent="0.2">
      <c r="A16" s="355" t="s">
        <v>76</v>
      </c>
      <c r="B16" s="226" t="s">
        <v>237</v>
      </c>
      <c r="C16" s="217"/>
      <c r="D16" s="217"/>
      <c r="E16" s="200"/>
    </row>
    <row r="17" spans="1:5" s="345" customFormat="1" ht="12" customHeight="1" x14ac:dyDescent="0.2">
      <c r="A17" s="356" t="s">
        <v>77</v>
      </c>
      <c r="B17" s="227" t="s">
        <v>238</v>
      </c>
      <c r="C17" s="216"/>
      <c r="D17" s="216"/>
      <c r="E17" s="199"/>
    </row>
    <row r="18" spans="1:5" s="345" customFormat="1" ht="12" customHeight="1" x14ac:dyDescent="0.2">
      <c r="A18" s="356" t="s">
        <v>78</v>
      </c>
      <c r="B18" s="227" t="s">
        <v>239</v>
      </c>
      <c r="C18" s="216"/>
      <c r="D18" s="216"/>
      <c r="E18" s="199"/>
    </row>
    <row r="19" spans="1:5" s="345" customFormat="1" ht="12" customHeight="1" x14ac:dyDescent="0.2">
      <c r="A19" s="356" t="s">
        <v>79</v>
      </c>
      <c r="B19" s="227" t="s">
        <v>240</v>
      </c>
      <c r="C19" s="216"/>
      <c r="D19" s="216"/>
      <c r="E19" s="199"/>
    </row>
    <row r="20" spans="1:5" s="345" customFormat="1" ht="12" customHeight="1" x14ac:dyDescent="0.2">
      <c r="A20" s="356" t="s">
        <v>80</v>
      </c>
      <c r="B20" s="227" t="s">
        <v>241</v>
      </c>
      <c r="C20" s="216"/>
      <c r="D20" s="216"/>
      <c r="E20" s="199"/>
    </row>
    <row r="21" spans="1:5" s="372" customFormat="1" ht="12" customHeight="1" thickBot="1" x14ac:dyDescent="0.25">
      <c r="A21" s="357" t="s">
        <v>87</v>
      </c>
      <c r="B21" s="228" t="s">
        <v>242</v>
      </c>
      <c r="C21" s="218"/>
      <c r="D21" s="218"/>
      <c r="E21" s="201"/>
    </row>
    <row r="22" spans="1:5" s="372" customFormat="1" ht="12" customHeight="1" thickBot="1" x14ac:dyDescent="0.25">
      <c r="A22" s="188" t="s">
        <v>8</v>
      </c>
      <c r="B22" s="184" t="s">
        <v>243</v>
      </c>
      <c r="C22" s="215">
        <f>SUM(C23:C27)</f>
        <v>0</v>
      </c>
      <c r="D22" s="215">
        <f>SUM(D23:D27)</f>
        <v>0</v>
      </c>
      <c r="E22" s="198">
        <f>SUM(E23:E27)</f>
        <v>0</v>
      </c>
    </row>
    <row r="23" spans="1:5" s="372" customFormat="1" ht="12" customHeight="1" x14ac:dyDescent="0.2">
      <c r="A23" s="355" t="s">
        <v>59</v>
      </c>
      <c r="B23" s="226" t="s">
        <v>244</v>
      </c>
      <c r="C23" s="217"/>
      <c r="D23" s="217"/>
      <c r="E23" s="200"/>
    </row>
    <row r="24" spans="1:5" s="345" customFormat="1" ht="12" customHeight="1" x14ac:dyDescent="0.2">
      <c r="A24" s="356" t="s">
        <v>60</v>
      </c>
      <c r="B24" s="227" t="s">
        <v>245</v>
      </c>
      <c r="C24" s="216"/>
      <c r="D24" s="216"/>
      <c r="E24" s="199"/>
    </row>
    <row r="25" spans="1:5" s="372" customFormat="1" ht="12" customHeight="1" x14ac:dyDescent="0.2">
      <c r="A25" s="356" t="s">
        <v>61</v>
      </c>
      <c r="B25" s="227" t="s">
        <v>246</v>
      </c>
      <c r="C25" s="216"/>
      <c r="D25" s="216"/>
      <c r="E25" s="199"/>
    </row>
    <row r="26" spans="1:5" s="372" customFormat="1" ht="12" customHeight="1" x14ac:dyDescent="0.2">
      <c r="A26" s="356" t="s">
        <v>62</v>
      </c>
      <c r="B26" s="227" t="s">
        <v>247</v>
      </c>
      <c r="C26" s="216"/>
      <c r="D26" s="216"/>
      <c r="E26" s="199"/>
    </row>
    <row r="27" spans="1:5" s="372" customFormat="1" ht="12" customHeight="1" x14ac:dyDescent="0.2">
      <c r="A27" s="356" t="s">
        <v>119</v>
      </c>
      <c r="B27" s="227" t="s">
        <v>248</v>
      </c>
      <c r="C27" s="216"/>
      <c r="D27" s="216"/>
      <c r="E27" s="199"/>
    </row>
    <row r="28" spans="1:5" s="372" customFormat="1" ht="12" customHeight="1" thickBot="1" x14ac:dyDescent="0.25">
      <c r="A28" s="357" t="s">
        <v>120</v>
      </c>
      <c r="B28" s="228" t="s">
        <v>249</v>
      </c>
      <c r="C28" s="218"/>
      <c r="D28" s="218"/>
      <c r="E28" s="201"/>
    </row>
    <row r="29" spans="1:5" s="372" customFormat="1" ht="12" customHeight="1" thickBot="1" x14ac:dyDescent="0.25">
      <c r="A29" s="188" t="s">
        <v>121</v>
      </c>
      <c r="B29" s="184" t="s">
        <v>617</v>
      </c>
      <c r="C29" s="221">
        <f>SUM(C30:C35)</f>
        <v>0</v>
      </c>
      <c r="D29" s="221">
        <f>SUM(D30:D35)</f>
        <v>0</v>
      </c>
      <c r="E29" s="234">
        <f>SUM(E30:E35)</f>
        <v>0</v>
      </c>
    </row>
    <row r="30" spans="1:5" s="372" customFormat="1" ht="12" customHeight="1" x14ac:dyDescent="0.2">
      <c r="A30" s="355" t="s">
        <v>250</v>
      </c>
      <c r="B30" s="226" t="s">
        <v>727</v>
      </c>
      <c r="C30" s="217"/>
      <c r="D30" s="217">
        <f>+D31+D32</f>
        <v>0</v>
      </c>
      <c r="E30" s="200">
        <f>+E31+E32</f>
        <v>0</v>
      </c>
    </row>
    <row r="31" spans="1:5" s="372" customFormat="1" ht="12" customHeight="1" x14ac:dyDescent="0.2">
      <c r="A31" s="356" t="s">
        <v>251</v>
      </c>
      <c r="B31" s="227" t="s">
        <v>621</v>
      </c>
      <c r="C31" s="216"/>
      <c r="D31" s="216"/>
      <c r="E31" s="199"/>
    </row>
    <row r="32" spans="1:5" s="372" customFormat="1" ht="12" customHeight="1" x14ac:dyDescent="0.2">
      <c r="A32" s="356" t="s">
        <v>252</v>
      </c>
      <c r="B32" s="227" t="s">
        <v>622</v>
      </c>
      <c r="C32" s="216"/>
      <c r="D32" s="216"/>
      <c r="E32" s="199"/>
    </row>
    <row r="33" spans="1:5" s="372" customFormat="1" ht="12" customHeight="1" x14ac:dyDescent="0.2">
      <c r="A33" s="356" t="s">
        <v>618</v>
      </c>
      <c r="B33" s="227" t="s">
        <v>726</v>
      </c>
      <c r="C33" s="216"/>
      <c r="D33" s="216"/>
      <c r="E33" s="199"/>
    </row>
    <row r="34" spans="1:5" s="372" customFormat="1" ht="12" customHeight="1" x14ac:dyDescent="0.2">
      <c r="A34" s="356" t="s">
        <v>619</v>
      </c>
      <c r="B34" s="227" t="s">
        <v>631</v>
      </c>
      <c r="C34" s="216"/>
      <c r="D34" s="216"/>
      <c r="E34" s="199"/>
    </row>
    <row r="35" spans="1:5" s="372" customFormat="1" ht="12" customHeight="1" thickBot="1" x14ac:dyDescent="0.25">
      <c r="A35" s="357" t="s">
        <v>620</v>
      </c>
      <c r="B35" s="207" t="s">
        <v>253</v>
      </c>
      <c r="C35" s="218"/>
      <c r="D35" s="218"/>
      <c r="E35" s="201"/>
    </row>
    <row r="36" spans="1:5" s="372" customFormat="1" ht="12" customHeight="1" thickBot="1" x14ac:dyDescent="0.25">
      <c r="A36" s="188" t="s">
        <v>10</v>
      </c>
      <c r="B36" s="184" t="s">
        <v>254</v>
      </c>
      <c r="C36" s="215">
        <f>SUM(C37:C46)</f>
        <v>0</v>
      </c>
      <c r="D36" s="215">
        <f>SUM(D37:D46)</f>
        <v>0</v>
      </c>
      <c r="E36" s="198">
        <f>SUM(E37:E46)</f>
        <v>0</v>
      </c>
    </row>
    <row r="37" spans="1:5" s="372" customFormat="1" ht="12" customHeight="1" x14ac:dyDescent="0.2">
      <c r="A37" s="355" t="s">
        <v>63</v>
      </c>
      <c r="B37" s="226" t="s">
        <v>255</v>
      </c>
      <c r="C37" s="217"/>
      <c r="D37" s="217"/>
      <c r="E37" s="200"/>
    </row>
    <row r="38" spans="1:5" s="372" customFormat="1" ht="12" customHeight="1" x14ac:dyDescent="0.2">
      <c r="A38" s="356" t="s">
        <v>64</v>
      </c>
      <c r="B38" s="227" t="s">
        <v>256</v>
      </c>
      <c r="C38" s="216"/>
      <c r="D38" s="216"/>
      <c r="E38" s="199"/>
    </row>
    <row r="39" spans="1:5" s="372" customFormat="1" ht="12" customHeight="1" x14ac:dyDescent="0.2">
      <c r="A39" s="356" t="s">
        <v>65</v>
      </c>
      <c r="B39" s="227" t="s">
        <v>257</v>
      </c>
      <c r="C39" s="216"/>
      <c r="D39" s="216"/>
      <c r="E39" s="199"/>
    </row>
    <row r="40" spans="1:5" s="372" customFormat="1" ht="12" customHeight="1" x14ac:dyDescent="0.2">
      <c r="A40" s="356" t="s">
        <v>123</v>
      </c>
      <c r="B40" s="227" t="s">
        <v>258</v>
      </c>
      <c r="C40" s="216"/>
      <c r="D40" s="216"/>
      <c r="E40" s="199"/>
    </row>
    <row r="41" spans="1:5" s="372" customFormat="1" ht="12" customHeight="1" x14ac:dyDescent="0.2">
      <c r="A41" s="356" t="s">
        <v>124</v>
      </c>
      <c r="B41" s="227" t="s">
        <v>259</v>
      </c>
      <c r="C41" s="216"/>
      <c r="D41" s="216"/>
      <c r="E41" s="199"/>
    </row>
    <row r="42" spans="1:5" s="372" customFormat="1" ht="12" customHeight="1" x14ac:dyDescent="0.2">
      <c r="A42" s="356" t="s">
        <v>125</v>
      </c>
      <c r="B42" s="227" t="s">
        <v>260</v>
      </c>
      <c r="C42" s="216"/>
      <c r="D42" s="216"/>
      <c r="E42" s="199"/>
    </row>
    <row r="43" spans="1:5" s="372" customFormat="1" ht="12" customHeight="1" x14ac:dyDescent="0.2">
      <c r="A43" s="356" t="s">
        <v>126</v>
      </c>
      <c r="B43" s="227" t="s">
        <v>261</v>
      </c>
      <c r="C43" s="216"/>
      <c r="D43" s="216"/>
      <c r="E43" s="199"/>
    </row>
    <row r="44" spans="1:5" s="372" customFormat="1" ht="12" customHeight="1" x14ac:dyDescent="0.2">
      <c r="A44" s="356" t="s">
        <v>127</v>
      </c>
      <c r="B44" s="227" t="s">
        <v>262</v>
      </c>
      <c r="C44" s="216"/>
      <c r="D44" s="216"/>
      <c r="E44" s="199"/>
    </row>
    <row r="45" spans="1:5" s="372" customFormat="1" ht="12" customHeight="1" x14ac:dyDescent="0.2">
      <c r="A45" s="356" t="s">
        <v>263</v>
      </c>
      <c r="B45" s="227" t="s">
        <v>264</v>
      </c>
      <c r="C45" s="219"/>
      <c r="D45" s="219"/>
      <c r="E45" s="202"/>
    </row>
    <row r="46" spans="1:5" s="345" customFormat="1" ht="12" customHeight="1" thickBot="1" x14ac:dyDescent="0.25">
      <c r="A46" s="357" t="s">
        <v>265</v>
      </c>
      <c r="B46" s="228" t="s">
        <v>266</v>
      </c>
      <c r="C46" s="220"/>
      <c r="D46" s="220"/>
      <c r="E46" s="203"/>
    </row>
    <row r="47" spans="1:5" s="372" customFormat="1" ht="12" customHeight="1" thickBot="1" x14ac:dyDescent="0.25">
      <c r="A47" s="188" t="s">
        <v>11</v>
      </c>
      <c r="B47" s="184" t="s">
        <v>267</v>
      </c>
      <c r="C47" s="215">
        <f>SUM(C48:C52)</f>
        <v>0</v>
      </c>
      <c r="D47" s="215">
        <f>SUM(D48:D52)</f>
        <v>0</v>
      </c>
      <c r="E47" s="198">
        <f>SUM(E48:E52)</f>
        <v>0</v>
      </c>
    </row>
    <row r="48" spans="1:5" s="372" customFormat="1" ht="12" customHeight="1" x14ac:dyDescent="0.2">
      <c r="A48" s="355" t="s">
        <v>66</v>
      </c>
      <c r="B48" s="226" t="s">
        <v>268</v>
      </c>
      <c r="C48" s="236"/>
      <c r="D48" s="236"/>
      <c r="E48" s="204"/>
    </row>
    <row r="49" spans="1:5" s="372" customFormat="1" ht="12" customHeight="1" x14ac:dyDescent="0.2">
      <c r="A49" s="356" t="s">
        <v>67</v>
      </c>
      <c r="B49" s="227" t="s">
        <v>269</v>
      </c>
      <c r="C49" s="219"/>
      <c r="D49" s="219"/>
      <c r="E49" s="202"/>
    </row>
    <row r="50" spans="1:5" s="372" customFormat="1" ht="12" customHeight="1" x14ac:dyDescent="0.2">
      <c r="A50" s="356" t="s">
        <v>270</v>
      </c>
      <c r="B50" s="227" t="s">
        <v>271</v>
      </c>
      <c r="C50" s="219"/>
      <c r="D50" s="219"/>
      <c r="E50" s="202"/>
    </row>
    <row r="51" spans="1:5" s="372" customFormat="1" ht="12" customHeight="1" x14ac:dyDescent="0.2">
      <c r="A51" s="356" t="s">
        <v>272</v>
      </c>
      <c r="B51" s="227" t="s">
        <v>273</v>
      </c>
      <c r="C51" s="219"/>
      <c r="D51" s="219"/>
      <c r="E51" s="202"/>
    </row>
    <row r="52" spans="1:5" s="372" customFormat="1" ht="12" customHeight="1" thickBot="1" x14ac:dyDescent="0.25">
      <c r="A52" s="357" t="s">
        <v>274</v>
      </c>
      <c r="B52" s="228" t="s">
        <v>275</v>
      </c>
      <c r="C52" s="220"/>
      <c r="D52" s="220"/>
      <c r="E52" s="203"/>
    </row>
    <row r="53" spans="1:5" s="372" customFormat="1" ht="12" customHeight="1" thickBot="1" x14ac:dyDescent="0.25">
      <c r="A53" s="188" t="s">
        <v>128</v>
      </c>
      <c r="B53" s="184" t="s">
        <v>276</v>
      </c>
      <c r="C53" s="215">
        <f>SUM(C54:C56)</f>
        <v>0</v>
      </c>
      <c r="D53" s="215">
        <f>SUM(D54:D56)</f>
        <v>0</v>
      </c>
      <c r="E53" s="198">
        <f>SUM(E54:E56)</f>
        <v>0</v>
      </c>
    </row>
    <row r="54" spans="1:5" s="345" customFormat="1" ht="12" customHeight="1" x14ac:dyDescent="0.2">
      <c r="A54" s="355" t="s">
        <v>68</v>
      </c>
      <c r="B54" s="226" t="s">
        <v>277</v>
      </c>
      <c r="C54" s="217"/>
      <c r="D54" s="217"/>
      <c r="E54" s="200"/>
    </row>
    <row r="55" spans="1:5" s="345" customFormat="1" ht="12" customHeight="1" x14ac:dyDescent="0.2">
      <c r="A55" s="356" t="s">
        <v>69</v>
      </c>
      <c r="B55" s="227" t="s">
        <v>278</v>
      </c>
      <c r="C55" s="216"/>
      <c r="D55" s="216"/>
      <c r="E55" s="199"/>
    </row>
    <row r="56" spans="1:5" s="345" customFormat="1" ht="12" customHeight="1" x14ac:dyDescent="0.2">
      <c r="A56" s="356" t="s">
        <v>279</v>
      </c>
      <c r="B56" s="227" t="s">
        <v>280</v>
      </c>
      <c r="C56" s="216"/>
      <c r="D56" s="216"/>
      <c r="E56" s="199"/>
    </row>
    <row r="57" spans="1:5" s="345" customFormat="1" ht="12" customHeight="1" thickBot="1" x14ac:dyDescent="0.25">
      <c r="A57" s="357" t="s">
        <v>281</v>
      </c>
      <c r="B57" s="228" t="s">
        <v>282</v>
      </c>
      <c r="C57" s="218"/>
      <c r="D57" s="218"/>
      <c r="E57" s="201"/>
    </row>
    <row r="58" spans="1:5" s="372" customFormat="1" ht="12" customHeight="1" thickBot="1" x14ac:dyDescent="0.25">
      <c r="A58" s="188" t="s">
        <v>13</v>
      </c>
      <c r="B58" s="205" t="s">
        <v>283</v>
      </c>
      <c r="C58" s="215">
        <f>SUM(C59:C61)</f>
        <v>0</v>
      </c>
      <c r="D58" s="215">
        <f>SUM(D59:D61)</f>
        <v>0</v>
      </c>
      <c r="E58" s="198">
        <f>SUM(E59:E61)</f>
        <v>0</v>
      </c>
    </row>
    <row r="59" spans="1:5" s="372" customFormat="1" ht="12" customHeight="1" x14ac:dyDescent="0.2">
      <c r="A59" s="355" t="s">
        <v>129</v>
      </c>
      <c r="B59" s="226" t="s">
        <v>284</v>
      </c>
      <c r="C59" s="219"/>
      <c r="D59" s="219"/>
      <c r="E59" s="202"/>
    </row>
    <row r="60" spans="1:5" s="372" customFormat="1" ht="12" customHeight="1" x14ac:dyDescent="0.2">
      <c r="A60" s="356" t="s">
        <v>130</v>
      </c>
      <c r="B60" s="227" t="s">
        <v>471</v>
      </c>
      <c r="C60" s="219"/>
      <c r="D60" s="219"/>
      <c r="E60" s="202"/>
    </row>
    <row r="61" spans="1:5" s="372" customFormat="1" ht="12" customHeight="1" x14ac:dyDescent="0.2">
      <c r="A61" s="356" t="s">
        <v>150</v>
      </c>
      <c r="B61" s="227" t="s">
        <v>286</v>
      </c>
      <c r="C61" s="219"/>
      <c r="D61" s="219"/>
      <c r="E61" s="202"/>
    </row>
    <row r="62" spans="1:5" s="372" customFormat="1" ht="12" customHeight="1" thickBot="1" x14ac:dyDescent="0.25">
      <c r="A62" s="357" t="s">
        <v>287</v>
      </c>
      <c r="B62" s="228" t="s">
        <v>288</v>
      </c>
      <c r="C62" s="219"/>
      <c r="D62" s="219"/>
      <c r="E62" s="202"/>
    </row>
    <row r="63" spans="1:5" s="372" customFormat="1" ht="12" customHeight="1" thickBot="1" x14ac:dyDescent="0.25">
      <c r="A63" s="188" t="s">
        <v>14</v>
      </c>
      <c r="B63" s="184" t="s">
        <v>289</v>
      </c>
      <c r="C63" s="221">
        <f>+C8+C15+C22+C29+C36+C47+C53+C58</f>
        <v>0</v>
      </c>
      <c r="D63" s="221">
        <f>+D8+D15+D22+D29+D36+D47+D53+D58</f>
        <v>0</v>
      </c>
      <c r="E63" s="234">
        <f>+E8+E15+E22+E29+E36+E47+E53+E58</f>
        <v>0</v>
      </c>
    </row>
    <row r="64" spans="1:5" s="372" customFormat="1" ht="12" customHeight="1" thickBot="1" x14ac:dyDescent="0.2">
      <c r="A64" s="358" t="s">
        <v>469</v>
      </c>
      <c r="B64" s="205" t="s">
        <v>291</v>
      </c>
      <c r="C64" s="215">
        <f>SUM(C65:C67)</f>
        <v>0</v>
      </c>
      <c r="D64" s="215">
        <f>SUM(D65:D67)</f>
        <v>0</v>
      </c>
      <c r="E64" s="198">
        <f>SUM(E65:E67)</f>
        <v>0</v>
      </c>
    </row>
    <row r="65" spans="1:5" s="372" customFormat="1" ht="12" customHeight="1" x14ac:dyDescent="0.2">
      <c r="A65" s="355" t="s">
        <v>292</v>
      </c>
      <c r="B65" s="226" t="s">
        <v>293</v>
      </c>
      <c r="C65" s="219"/>
      <c r="D65" s="219"/>
      <c r="E65" s="202"/>
    </row>
    <row r="66" spans="1:5" s="372" customFormat="1" ht="12" customHeight="1" x14ac:dyDescent="0.2">
      <c r="A66" s="356" t="s">
        <v>294</v>
      </c>
      <c r="B66" s="227" t="s">
        <v>295</v>
      </c>
      <c r="C66" s="219"/>
      <c r="D66" s="219"/>
      <c r="E66" s="202"/>
    </row>
    <row r="67" spans="1:5" s="372" customFormat="1" ht="12" customHeight="1" thickBot="1" x14ac:dyDescent="0.25">
      <c r="A67" s="357" t="s">
        <v>296</v>
      </c>
      <c r="B67" s="351" t="s">
        <v>297</v>
      </c>
      <c r="C67" s="219"/>
      <c r="D67" s="219"/>
      <c r="E67" s="202"/>
    </row>
    <row r="68" spans="1:5" s="372" customFormat="1" ht="12" customHeight="1" thickBot="1" x14ac:dyDescent="0.2">
      <c r="A68" s="358" t="s">
        <v>298</v>
      </c>
      <c r="B68" s="205" t="s">
        <v>299</v>
      </c>
      <c r="C68" s="215">
        <f>SUM(C69:C72)</f>
        <v>0</v>
      </c>
      <c r="D68" s="215">
        <f>SUM(D69:D72)</f>
        <v>0</v>
      </c>
      <c r="E68" s="198">
        <f>SUM(E69:E72)</f>
        <v>0</v>
      </c>
    </row>
    <row r="69" spans="1:5" s="372" customFormat="1" ht="12" customHeight="1" x14ac:dyDescent="0.2">
      <c r="A69" s="355" t="s">
        <v>106</v>
      </c>
      <c r="B69" s="226" t="s">
        <v>300</v>
      </c>
      <c r="C69" s="219"/>
      <c r="D69" s="219"/>
      <c r="E69" s="202"/>
    </row>
    <row r="70" spans="1:5" s="372" customFormat="1" ht="12" customHeight="1" x14ac:dyDescent="0.2">
      <c r="A70" s="356" t="s">
        <v>107</v>
      </c>
      <c r="B70" s="227" t="s">
        <v>301</v>
      </c>
      <c r="C70" s="219"/>
      <c r="D70" s="219"/>
      <c r="E70" s="202"/>
    </row>
    <row r="71" spans="1:5" s="372" customFormat="1" ht="12" customHeight="1" x14ac:dyDescent="0.2">
      <c r="A71" s="356" t="s">
        <v>302</v>
      </c>
      <c r="B71" s="227" t="s">
        <v>303</v>
      </c>
      <c r="C71" s="219"/>
      <c r="D71" s="219"/>
      <c r="E71" s="202"/>
    </row>
    <row r="72" spans="1:5" s="372" customFormat="1" ht="12" customHeight="1" thickBot="1" x14ac:dyDescent="0.25">
      <c r="A72" s="357" t="s">
        <v>304</v>
      </c>
      <c r="B72" s="228" t="s">
        <v>305</v>
      </c>
      <c r="C72" s="219"/>
      <c r="D72" s="219"/>
      <c r="E72" s="202"/>
    </row>
    <row r="73" spans="1:5" s="372" customFormat="1" ht="12" customHeight="1" thickBot="1" x14ac:dyDescent="0.2">
      <c r="A73" s="358" t="s">
        <v>306</v>
      </c>
      <c r="B73" s="205" t="s">
        <v>307</v>
      </c>
      <c r="C73" s="215">
        <f>SUM(C74:C75)</f>
        <v>0</v>
      </c>
      <c r="D73" s="215">
        <f>SUM(D74:D75)</f>
        <v>0</v>
      </c>
      <c r="E73" s="198">
        <f>SUM(E74:E75)</f>
        <v>0</v>
      </c>
    </row>
    <row r="74" spans="1:5" s="372" customFormat="1" ht="12" customHeight="1" x14ac:dyDescent="0.2">
      <c r="A74" s="355" t="s">
        <v>308</v>
      </c>
      <c r="B74" s="226" t="s">
        <v>309</v>
      </c>
      <c r="C74" s="219"/>
      <c r="D74" s="219"/>
      <c r="E74" s="202"/>
    </row>
    <row r="75" spans="1:5" s="372" customFormat="1" ht="12" customHeight="1" thickBot="1" x14ac:dyDescent="0.25">
      <c r="A75" s="357" t="s">
        <v>310</v>
      </c>
      <c r="B75" s="228" t="s">
        <v>311</v>
      </c>
      <c r="C75" s="219"/>
      <c r="D75" s="219"/>
      <c r="E75" s="202"/>
    </row>
    <row r="76" spans="1:5" s="372" customFormat="1" ht="12" customHeight="1" thickBot="1" x14ac:dyDescent="0.2">
      <c r="A76" s="358" t="s">
        <v>312</v>
      </c>
      <c r="B76" s="205" t="s">
        <v>313</v>
      </c>
      <c r="C76" s="215">
        <f>SUM(C77:C79)</f>
        <v>0</v>
      </c>
      <c r="D76" s="215">
        <f>SUM(D77:D79)</f>
        <v>0</v>
      </c>
      <c r="E76" s="198">
        <f>SUM(E77:E79)</f>
        <v>0</v>
      </c>
    </row>
    <row r="77" spans="1:5" s="372" customFormat="1" ht="12" customHeight="1" x14ac:dyDescent="0.2">
      <c r="A77" s="355" t="s">
        <v>314</v>
      </c>
      <c r="B77" s="226" t="s">
        <v>315</v>
      </c>
      <c r="C77" s="219"/>
      <c r="D77" s="219"/>
      <c r="E77" s="202"/>
    </row>
    <row r="78" spans="1:5" s="372" customFormat="1" ht="12" customHeight="1" x14ac:dyDescent="0.2">
      <c r="A78" s="356" t="s">
        <v>316</v>
      </c>
      <c r="B78" s="227" t="s">
        <v>317</v>
      </c>
      <c r="C78" s="219"/>
      <c r="D78" s="219"/>
      <c r="E78" s="202"/>
    </row>
    <row r="79" spans="1:5" s="372" customFormat="1" ht="12" customHeight="1" thickBot="1" x14ac:dyDescent="0.25">
      <c r="A79" s="357" t="s">
        <v>318</v>
      </c>
      <c r="B79" s="228" t="s">
        <v>319</v>
      </c>
      <c r="C79" s="219"/>
      <c r="D79" s="219"/>
      <c r="E79" s="202"/>
    </row>
    <row r="80" spans="1:5" s="372" customFormat="1" ht="12" customHeight="1" thickBot="1" x14ac:dyDescent="0.2">
      <c r="A80" s="358" t="s">
        <v>320</v>
      </c>
      <c r="B80" s="205" t="s">
        <v>321</v>
      </c>
      <c r="C80" s="215">
        <f>SUM(C81:C84)</f>
        <v>0</v>
      </c>
      <c r="D80" s="215">
        <f>SUM(D81:D84)</f>
        <v>0</v>
      </c>
      <c r="E80" s="198">
        <f>SUM(E81:E84)</f>
        <v>0</v>
      </c>
    </row>
    <row r="81" spans="1:5" s="372" customFormat="1" ht="12" customHeight="1" x14ac:dyDescent="0.2">
      <c r="A81" s="359" t="s">
        <v>322</v>
      </c>
      <c r="B81" s="226" t="s">
        <v>323</v>
      </c>
      <c r="C81" s="219"/>
      <c r="D81" s="219"/>
      <c r="E81" s="202"/>
    </row>
    <row r="82" spans="1:5" s="372" customFormat="1" ht="12" customHeight="1" x14ac:dyDescent="0.2">
      <c r="A82" s="360" t="s">
        <v>324</v>
      </c>
      <c r="B82" s="227" t="s">
        <v>325</v>
      </c>
      <c r="C82" s="219"/>
      <c r="D82" s="219"/>
      <c r="E82" s="202"/>
    </row>
    <row r="83" spans="1:5" s="372" customFormat="1" ht="12" customHeight="1" x14ac:dyDescent="0.2">
      <c r="A83" s="360" t="s">
        <v>326</v>
      </c>
      <c r="B83" s="227" t="s">
        <v>327</v>
      </c>
      <c r="C83" s="219"/>
      <c r="D83" s="219"/>
      <c r="E83" s="202"/>
    </row>
    <row r="84" spans="1:5" s="372" customFormat="1" ht="12" customHeight="1" thickBot="1" x14ac:dyDescent="0.25">
      <c r="A84" s="361" t="s">
        <v>328</v>
      </c>
      <c r="B84" s="228" t="s">
        <v>329</v>
      </c>
      <c r="C84" s="219"/>
      <c r="D84" s="219"/>
      <c r="E84" s="202"/>
    </row>
    <row r="85" spans="1:5" s="372" customFormat="1" ht="12" customHeight="1" thickBot="1" x14ac:dyDescent="0.2">
      <c r="A85" s="358" t="s">
        <v>330</v>
      </c>
      <c r="B85" s="205" t="s">
        <v>331</v>
      </c>
      <c r="C85" s="240"/>
      <c r="D85" s="240"/>
      <c r="E85" s="241"/>
    </row>
    <row r="86" spans="1:5" s="372" customFormat="1" ht="12" customHeight="1" thickBot="1" x14ac:dyDescent="0.2">
      <c r="A86" s="358" t="s">
        <v>332</v>
      </c>
      <c r="B86" s="352" t="s">
        <v>333</v>
      </c>
      <c r="C86" s="221">
        <f>+C64+C68+C73+C76+C80+C85</f>
        <v>0</v>
      </c>
      <c r="D86" s="221">
        <f>+D64+D68+D73+D76+D80+D85</f>
        <v>0</v>
      </c>
      <c r="E86" s="234">
        <f>+E64+E68+E73+E76+E80+E85</f>
        <v>0</v>
      </c>
    </row>
    <row r="87" spans="1:5" s="372" customFormat="1" ht="12" customHeight="1" thickBot="1" x14ac:dyDescent="0.2">
      <c r="A87" s="362" t="s">
        <v>334</v>
      </c>
      <c r="B87" s="353" t="s">
        <v>470</v>
      </c>
      <c r="C87" s="221">
        <f>+C63+C86</f>
        <v>0</v>
      </c>
      <c r="D87" s="221">
        <f>+D63+D86</f>
        <v>0</v>
      </c>
      <c r="E87" s="234">
        <f>+E63+E86</f>
        <v>0</v>
      </c>
    </row>
    <row r="88" spans="1:5" s="372" customFormat="1" ht="15" customHeight="1" x14ac:dyDescent="0.2">
      <c r="A88" s="327"/>
      <c r="B88" s="328"/>
      <c r="C88" s="343"/>
      <c r="D88" s="343"/>
      <c r="E88" s="343"/>
    </row>
    <row r="89" spans="1:5" ht="13.5" thickBot="1" x14ac:dyDescent="0.25">
      <c r="A89" s="329"/>
      <c r="B89" s="330"/>
      <c r="C89" s="344"/>
      <c r="D89" s="344"/>
      <c r="E89" s="344"/>
    </row>
    <row r="90" spans="1:5" s="371" customFormat="1" ht="16.5" customHeight="1" thickBot="1" x14ac:dyDescent="0.25">
      <c r="A90" s="732" t="s">
        <v>42</v>
      </c>
      <c r="B90" s="733"/>
      <c r="C90" s="733"/>
      <c r="D90" s="733"/>
      <c r="E90" s="734"/>
    </row>
    <row r="91" spans="1:5" s="146" customFormat="1" ht="12" customHeight="1" thickBot="1" x14ac:dyDescent="0.25">
      <c r="A91" s="350" t="s">
        <v>6</v>
      </c>
      <c r="B91" s="187" t="s">
        <v>342</v>
      </c>
      <c r="C91" s="214">
        <f>SUM(C92:C96)</f>
        <v>0</v>
      </c>
      <c r="D91" s="214">
        <f>SUM(D92:D96)</f>
        <v>0</v>
      </c>
      <c r="E91" s="169">
        <f>SUM(E92:E96)</f>
        <v>0</v>
      </c>
    </row>
    <row r="92" spans="1:5" ht="12" customHeight="1" x14ac:dyDescent="0.2">
      <c r="A92" s="363" t="s">
        <v>70</v>
      </c>
      <c r="B92" s="173" t="s">
        <v>36</v>
      </c>
      <c r="C92" s="79"/>
      <c r="D92" s="79"/>
      <c r="E92" s="168"/>
    </row>
    <row r="93" spans="1:5" ht="12" customHeight="1" x14ac:dyDescent="0.2">
      <c r="A93" s="356" t="s">
        <v>71</v>
      </c>
      <c r="B93" s="171" t="s">
        <v>131</v>
      </c>
      <c r="C93" s="216"/>
      <c r="D93" s="216"/>
      <c r="E93" s="199"/>
    </row>
    <row r="94" spans="1:5" ht="12" customHeight="1" x14ac:dyDescent="0.2">
      <c r="A94" s="356" t="s">
        <v>72</v>
      </c>
      <c r="B94" s="171" t="s">
        <v>98</v>
      </c>
      <c r="C94" s="218"/>
      <c r="D94" s="218"/>
      <c r="E94" s="201"/>
    </row>
    <row r="95" spans="1:5" ht="12" customHeight="1" x14ac:dyDescent="0.2">
      <c r="A95" s="356" t="s">
        <v>73</v>
      </c>
      <c r="B95" s="174" t="s">
        <v>132</v>
      </c>
      <c r="C95" s="218"/>
      <c r="D95" s="218"/>
      <c r="E95" s="201"/>
    </row>
    <row r="96" spans="1:5" ht="12" customHeight="1" x14ac:dyDescent="0.2">
      <c r="A96" s="356" t="s">
        <v>82</v>
      </c>
      <c r="B96" s="182" t="s">
        <v>133</v>
      </c>
      <c r="C96" s="218"/>
      <c r="D96" s="218"/>
      <c r="E96" s="201"/>
    </row>
    <row r="97" spans="1:5" ht="12" customHeight="1" x14ac:dyDescent="0.2">
      <c r="A97" s="356" t="s">
        <v>74</v>
      </c>
      <c r="B97" s="171" t="s">
        <v>343</v>
      </c>
      <c r="C97" s="218"/>
      <c r="D97" s="218"/>
      <c r="E97" s="201"/>
    </row>
    <row r="98" spans="1:5" ht="12" customHeight="1" x14ac:dyDescent="0.2">
      <c r="A98" s="356" t="s">
        <v>75</v>
      </c>
      <c r="B98" s="194" t="s">
        <v>344</v>
      </c>
      <c r="C98" s="218"/>
      <c r="D98" s="218"/>
      <c r="E98" s="201"/>
    </row>
    <row r="99" spans="1:5" ht="12" customHeight="1" x14ac:dyDescent="0.2">
      <c r="A99" s="356" t="s">
        <v>83</v>
      </c>
      <c r="B99" s="195" t="s">
        <v>345</v>
      </c>
      <c r="C99" s="218"/>
      <c r="D99" s="218"/>
      <c r="E99" s="201"/>
    </row>
    <row r="100" spans="1:5" ht="12" customHeight="1" x14ac:dyDescent="0.2">
      <c r="A100" s="356" t="s">
        <v>84</v>
      </c>
      <c r="B100" s="195" t="s">
        <v>346</v>
      </c>
      <c r="C100" s="218"/>
      <c r="D100" s="218"/>
      <c r="E100" s="201"/>
    </row>
    <row r="101" spans="1:5" ht="12" customHeight="1" x14ac:dyDescent="0.2">
      <c r="A101" s="356" t="s">
        <v>85</v>
      </c>
      <c r="B101" s="194" t="s">
        <v>347</v>
      </c>
      <c r="C101" s="218"/>
      <c r="D101" s="218"/>
      <c r="E101" s="201"/>
    </row>
    <row r="102" spans="1:5" ht="12" customHeight="1" x14ac:dyDescent="0.2">
      <c r="A102" s="356" t="s">
        <v>86</v>
      </c>
      <c r="B102" s="194" t="s">
        <v>348</v>
      </c>
      <c r="C102" s="218"/>
      <c r="D102" s="218"/>
      <c r="E102" s="201"/>
    </row>
    <row r="103" spans="1:5" ht="12" customHeight="1" x14ac:dyDescent="0.2">
      <c r="A103" s="356" t="s">
        <v>88</v>
      </c>
      <c r="B103" s="195" t="s">
        <v>349</v>
      </c>
      <c r="C103" s="218"/>
      <c r="D103" s="218"/>
      <c r="E103" s="201"/>
    </row>
    <row r="104" spans="1:5" ht="12" customHeight="1" x14ac:dyDescent="0.2">
      <c r="A104" s="364" t="s">
        <v>134</v>
      </c>
      <c r="B104" s="196" t="s">
        <v>350</v>
      </c>
      <c r="C104" s="218"/>
      <c r="D104" s="218"/>
      <c r="E104" s="201"/>
    </row>
    <row r="105" spans="1:5" ht="12" customHeight="1" x14ac:dyDescent="0.2">
      <c r="A105" s="356" t="s">
        <v>351</v>
      </c>
      <c r="B105" s="196" t="s">
        <v>352</v>
      </c>
      <c r="C105" s="218"/>
      <c r="D105" s="218"/>
      <c r="E105" s="201"/>
    </row>
    <row r="106" spans="1:5" s="146" customFormat="1" ht="12" customHeight="1" thickBot="1" x14ac:dyDescent="0.25">
      <c r="A106" s="365" t="s">
        <v>353</v>
      </c>
      <c r="B106" s="197" t="s">
        <v>354</v>
      </c>
      <c r="C106" s="80"/>
      <c r="D106" s="80"/>
      <c r="E106" s="162"/>
    </row>
    <row r="107" spans="1:5" ht="12" customHeight="1" thickBot="1" x14ac:dyDescent="0.25">
      <c r="A107" s="188" t="s">
        <v>7</v>
      </c>
      <c r="B107" s="186" t="s">
        <v>355</v>
      </c>
      <c r="C107" s="215">
        <f>+C108+C110+C112</f>
        <v>0</v>
      </c>
      <c r="D107" s="215">
        <f>+D108+D110+D112</f>
        <v>0</v>
      </c>
      <c r="E107" s="198">
        <f>+E108+E110+E112</f>
        <v>0</v>
      </c>
    </row>
    <row r="108" spans="1:5" ht="12" customHeight="1" x14ac:dyDescent="0.2">
      <c r="A108" s="355" t="s">
        <v>76</v>
      </c>
      <c r="B108" s="171" t="s">
        <v>149</v>
      </c>
      <c r="C108" s="217"/>
      <c r="D108" s="217"/>
      <c r="E108" s="200"/>
    </row>
    <row r="109" spans="1:5" ht="12" customHeight="1" x14ac:dyDescent="0.2">
      <c r="A109" s="355" t="s">
        <v>77</v>
      </c>
      <c r="B109" s="175" t="s">
        <v>356</v>
      </c>
      <c r="C109" s="217"/>
      <c r="D109" s="217"/>
      <c r="E109" s="200"/>
    </row>
    <row r="110" spans="1:5" ht="12" customHeight="1" x14ac:dyDescent="0.2">
      <c r="A110" s="355" t="s">
        <v>78</v>
      </c>
      <c r="B110" s="175" t="s">
        <v>135</v>
      </c>
      <c r="C110" s="216"/>
      <c r="D110" s="216"/>
      <c r="E110" s="199"/>
    </row>
    <row r="111" spans="1:5" ht="12" customHeight="1" x14ac:dyDescent="0.2">
      <c r="A111" s="355" t="s">
        <v>79</v>
      </c>
      <c r="B111" s="175" t="s">
        <v>357</v>
      </c>
      <c r="C111" s="216"/>
      <c r="D111" s="216"/>
      <c r="E111" s="199"/>
    </row>
    <row r="112" spans="1:5" ht="12" customHeight="1" x14ac:dyDescent="0.2">
      <c r="A112" s="355" t="s">
        <v>80</v>
      </c>
      <c r="B112" s="207" t="s">
        <v>151</v>
      </c>
      <c r="C112" s="216"/>
      <c r="D112" s="216"/>
      <c r="E112" s="199"/>
    </row>
    <row r="113" spans="1:5" ht="12" customHeight="1" x14ac:dyDescent="0.2">
      <c r="A113" s="355" t="s">
        <v>87</v>
      </c>
      <c r="B113" s="206" t="s">
        <v>358</v>
      </c>
      <c r="C113" s="216"/>
      <c r="D113" s="216"/>
      <c r="E113" s="199"/>
    </row>
    <row r="114" spans="1:5" ht="12" customHeight="1" x14ac:dyDescent="0.2">
      <c r="A114" s="355" t="s">
        <v>89</v>
      </c>
      <c r="B114" s="222" t="s">
        <v>359</v>
      </c>
      <c r="C114" s="216"/>
      <c r="D114" s="216"/>
      <c r="E114" s="199"/>
    </row>
    <row r="115" spans="1:5" ht="12" customHeight="1" x14ac:dyDescent="0.2">
      <c r="A115" s="355" t="s">
        <v>136</v>
      </c>
      <c r="B115" s="195" t="s">
        <v>346</v>
      </c>
      <c r="C115" s="216"/>
      <c r="D115" s="216"/>
      <c r="E115" s="199"/>
    </row>
    <row r="116" spans="1:5" ht="12" customHeight="1" x14ac:dyDescent="0.2">
      <c r="A116" s="355" t="s">
        <v>137</v>
      </c>
      <c r="B116" s="195" t="s">
        <v>360</v>
      </c>
      <c r="C116" s="216"/>
      <c r="D116" s="216"/>
      <c r="E116" s="199"/>
    </row>
    <row r="117" spans="1:5" ht="12" customHeight="1" x14ac:dyDescent="0.2">
      <c r="A117" s="355" t="s">
        <v>138</v>
      </c>
      <c r="B117" s="195" t="s">
        <v>361</v>
      </c>
      <c r="C117" s="216"/>
      <c r="D117" s="216"/>
      <c r="E117" s="199"/>
    </row>
    <row r="118" spans="1:5" ht="12" customHeight="1" x14ac:dyDescent="0.2">
      <c r="A118" s="355" t="s">
        <v>362</v>
      </c>
      <c r="B118" s="195" t="s">
        <v>349</v>
      </c>
      <c r="C118" s="216"/>
      <c r="D118" s="216"/>
      <c r="E118" s="199"/>
    </row>
    <row r="119" spans="1:5" ht="12" customHeight="1" x14ac:dyDescent="0.2">
      <c r="A119" s="355" t="s">
        <v>363</v>
      </c>
      <c r="B119" s="195" t="s">
        <v>364</v>
      </c>
      <c r="C119" s="216"/>
      <c r="D119" s="216"/>
      <c r="E119" s="199"/>
    </row>
    <row r="120" spans="1:5" ht="12" customHeight="1" thickBot="1" x14ac:dyDescent="0.25">
      <c r="A120" s="364" t="s">
        <v>365</v>
      </c>
      <c r="B120" s="195" t="s">
        <v>366</v>
      </c>
      <c r="C120" s="218"/>
      <c r="D120" s="218"/>
      <c r="E120" s="201"/>
    </row>
    <row r="121" spans="1:5" ht="12" customHeight="1" thickBot="1" x14ac:dyDescent="0.25">
      <c r="A121" s="188" t="s">
        <v>8</v>
      </c>
      <c r="B121" s="191" t="s">
        <v>367</v>
      </c>
      <c r="C121" s="215">
        <f>+C122+C123</f>
        <v>0</v>
      </c>
      <c r="D121" s="215">
        <f>+D122+D123</f>
        <v>0</v>
      </c>
      <c r="E121" s="198">
        <f>+E122+E123</f>
        <v>0</v>
      </c>
    </row>
    <row r="122" spans="1:5" ht="12" customHeight="1" x14ac:dyDescent="0.2">
      <c r="A122" s="355" t="s">
        <v>59</v>
      </c>
      <c r="B122" s="172" t="s">
        <v>44</v>
      </c>
      <c r="C122" s="217"/>
      <c r="D122" s="217"/>
      <c r="E122" s="200"/>
    </row>
    <row r="123" spans="1:5" ht="12" customHeight="1" thickBot="1" x14ac:dyDescent="0.25">
      <c r="A123" s="357" t="s">
        <v>60</v>
      </c>
      <c r="B123" s="175" t="s">
        <v>45</v>
      </c>
      <c r="C123" s="218"/>
      <c r="D123" s="218"/>
      <c r="E123" s="201"/>
    </row>
    <row r="124" spans="1:5" ht="12" customHeight="1" thickBot="1" x14ac:dyDescent="0.25">
      <c r="A124" s="188" t="s">
        <v>9</v>
      </c>
      <c r="B124" s="191" t="s">
        <v>368</v>
      </c>
      <c r="C124" s="215">
        <f>+C91+C107+C121</f>
        <v>0</v>
      </c>
      <c r="D124" s="215">
        <f>+D91+D107+D121</f>
        <v>0</v>
      </c>
      <c r="E124" s="198">
        <f>+E91+E107+E121</f>
        <v>0</v>
      </c>
    </row>
    <row r="125" spans="1:5" ht="12" customHeight="1" thickBot="1" x14ac:dyDescent="0.25">
      <c r="A125" s="188" t="s">
        <v>10</v>
      </c>
      <c r="B125" s="191" t="s">
        <v>472</v>
      </c>
      <c r="C125" s="215">
        <f>+C126+C127+C128</f>
        <v>0</v>
      </c>
      <c r="D125" s="215">
        <f>+D126+D127+D128</f>
        <v>0</v>
      </c>
      <c r="E125" s="198">
        <f>+E126+E127+E128</f>
        <v>0</v>
      </c>
    </row>
    <row r="126" spans="1:5" ht="12" customHeight="1" x14ac:dyDescent="0.2">
      <c r="A126" s="355" t="s">
        <v>63</v>
      </c>
      <c r="B126" s="172" t="s">
        <v>370</v>
      </c>
      <c r="C126" s="216"/>
      <c r="D126" s="216"/>
      <c r="E126" s="199"/>
    </row>
    <row r="127" spans="1:5" ht="12" customHeight="1" x14ac:dyDescent="0.2">
      <c r="A127" s="355" t="s">
        <v>64</v>
      </c>
      <c r="B127" s="172" t="s">
        <v>371</v>
      </c>
      <c r="C127" s="216"/>
      <c r="D127" s="216"/>
      <c r="E127" s="199"/>
    </row>
    <row r="128" spans="1:5" ht="12" customHeight="1" thickBot="1" x14ac:dyDescent="0.25">
      <c r="A128" s="364" t="s">
        <v>65</v>
      </c>
      <c r="B128" s="170" t="s">
        <v>372</v>
      </c>
      <c r="C128" s="216"/>
      <c r="D128" s="216"/>
      <c r="E128" s="199"/>
    </row>
    <row r="129" spans="1:11" ht="12" customHeight="1" thickBot="1" x14ac:dyDescent="0.25">
      <c r="A129" s="188" t="s">
        <v>11</v>
      </c>
      <c r="B129" s="191" t="s">
        <v>373</v>
      </c>
      <c r="C129" s="215">
        <f>+C130+C131+C132+C133</f>
        <v>0</v>
      </c>
      <c r="D129" s="215">
        <f>+D130+D131+D132+D133</f>
        <v>0</v>
      </c>
      <c r="E129" s="198">
        <f>+E130+E131+E132+E133</f>
        <v>0</v>
      </c>
    </row>
    <row r="130" spans="1:11" ht="12" customHeight="1" x14ac:dyDescent="0.2">
      <c r="A130" s="355" t="s">
        <v>66</v>
      </c>
      <c r="B130" s="172" t="s">
        <v>374</v>
      </c>
      <c r="C130" s="216"/>
      <c r="D130" s="216"/>
      <c r="E130" s="199"/>
    </row>
    <row r="131" spans="1:11" ht="12" customHeight="1" x14ac:dyDescent="0.2">
      <c r="A131" s="355" t="s">
        <v>67</v>
      </c>
      <c r="B131" s="172" t="s">
        <v>375</v>
      </c>
      <c r="C131" s="216"/>
      <c r="D131" s="216"/>
      <c r="E131" s="199"/>
    </row>
    <row r="132" spans="1:11" ht="12" customHeight="1" x14ac:dyDescent="0.2">
      <c r="A132" s="355" t="s">
        <v>270</v>
      </c>
      <c r="B132" s="172" t="s">
        <v>376</v>
      </c>
      <c r="C132" s="216"/>
      <c r="D132" s="216"/>
      <c r="E132" s="199"/>
    </row>
    <row r="133" spans="1:11" s="146" customFormat="1" ht="12" customHeight="1" thickBot="1" x14ac:dyDescent="0.25">
      <c r="A133" s="364" t="s">
        <v>272</v>
      </c>
      <c r="B133" s="170" t="s">
        <v>377</v>
      </c>
      <c r="C133" s="216"/>
      <c r="D133" s="216"/>
      <c r="E133" s="199"/>
    </row>
    <row r="134" spans="1:11" ht="13.5" thickBot="1" x14ac:dyDescent="0.25">
      <c r="A134" s="188" t="s">
        <v>12</v>
      </c>
      <c r="B134" s="191" t="s">
        <v>571</v>
      </c>
      <c r="C134" s="221">
        <f>+C135+C136+C138+C139+C137</f>
        <v>0</v>
      </c>
      <c r="D134" s="221">
        <f>+D135+D136+D138+D139+D137</f>
        <v>0</v>
      </c>
      <c r="E134" s="234">
        <f>+E135+E136+E138+E139+E137</f>
        <v>0</v>
      </c>
      <c r="K134" s="318"/>
    </row>
    <row r="135" spans="1:11" x14ac:dyDescent="0.2">
      <c r="A135" s="355" t="s">
        <v>68</v>
      </c>
      <c r="B135" s="172" t="s">
        <v>379</v>
      </c>
      <c r="C135" s="216"/>
      <c r="D135" s="216"/>
      <c r="E135" s="199"/>
    </row>
    <row r="136" spans="1:11" ht="12" customHeight="1" x14ac:dyDescent="0.2">
      <c r="A136" s="355" t="s">
        <v>69</v>
      </c>
      <c r="B136" s="172" t="s">
        <v>380</v>
      </c>
      <c r="C136" s="216"/>
      <c r="D136" s="216"/>
      <c r="E136" s="199"/>
    </row>
    <row r="137" spans="1:11" ht="12" customHeight="1" x14ac:dyDescent="0.2">
      <c r="A137" s="355" t="s">
        <v>279</v>
      </c>
      <c r="B137" s="172" t="s">
        <v>570</v>
      </c>
      <c r="C137" s="216"/>
      <c r="D137" s="216"/>
      <c r="E137" s="199"/>
    </row>
    <row r="138" spans="1:11" s="146" customFormat="1" ht="12" customHeight="1" x14ac:dyDescent="0.2">
      <c r="A138" s="355" t="s">
        <v>281</v>
      </c>
      <c r="B138" s="172" t="s">
        <v>381</v>
      </c>
      <c r="C138" s="216"/>
      <c r="D138" s="216"/>
      <c r="E138" s="199"/>
    </row>
    <row r="139" spans="1:11" s="146" customFormat="1" ht="12" customHeight="1" thickBot="1" x14ac:dyDescent="0.25">
      <c r="A139" s="364" t="s">
        <v>569</v>
      </c>
      <c r="B139" s="170" t="s">
        <v>382</v>
      </c>
      <c r="C139" s="216"/>
      <c r="D139" s="216"/>
      <c r="E139" s="199"/>
    </row>
    <row r="140" spans="1:11" s="146" customFormat="1" ht="12" customHeight="1" thickBot="1" x14ac:dyDescent="0.25">
      <c r="A140" s="188" t="s">
        <v>13</v>
      </c>
      <c r="B140" s="191" t="s">
        <v>473</v>
      </c>
      <c r="C140" s="81">
        <f>+C141+C142+C143+C144</f>
        <v>0</v>
      </c>
      <c r="D140" s="81">
        <f>+D141+D142+D143+D144</f>
        <v>0</v>
      </c>
      <c r="E140" s="167">
        <f>+E141+E142+E143+E144</f>
        <v>0</v>
      </c>
    </row>
    <row r="141" spans="1:11" s="146" customFormat="1" ht="12" customHeight="1" x14ac:dyDescent="0.2">
      <c r="A141" s="355" t="s">
        <v>129</v>
      </c>
      <c r="B141" s="172" t="s">
        <v>384</v>
      </c>
      <c r="C141" s="216"/>
      <c r="D141" s="216"/>
      <c r="E141" s="199"/>
    </row>
    <row r="142" spans="1:11" s="146" customFormat="1" ht="12" customHeight="1" x14ac:dyDescent="0.2">
      <c r="A142" s="355" t="s">
        <v>130</v>
      </c>
      <c r="B142" s="172" t="s">
        <v>385</v>
      </c>
      <c r="C142" s="216"/>
      <c r="D142" s="216"/>
      <c r="E142" s="199"/>
    </row>
    <row r="143" spans="1:11" s="146" customFormat="1" ht="12" customHeight="1" x14ac:dyDescent="0.2">
      <c r="A143" s="355" t="s">
        <v>150</v>
      </c>
      <c r="B143" s="172" t="s">
        <v>386</v>
      </c>
      <c r="C143" s="216"/>
      <c r="D143" s="216"/>
      <c r="E143" s="199"/>
    </row>
    <row r="144" spans="1:11" ht="12.75" customHeight="1" thickBot="1" x14ac:dyDescent="0.25">
      <c r="A144" s="355" t="s">
        <v>287</v>
      </c>
      <c r="B144" s="172" t="s">
        <v>387</v>
      </c>
      <c r="C144" s="216"/>
      <c r="D144" s="216"/>
      <c r="E144" s="199"/>
    </row>
    <row r="145" spans="1:5" ht="12" customHeight="1" thickBot="1" x14ac:dyDescent="0.25">
      <c r="A145" s="188" t="s">
        <v>14</v>
      </c>
      <c r="B145" s="191" t="s">
        <v>388</v>
      </c>
      <c r="C145" s="165">
        <f>+C125+C129+C134+C140</f>
        <v>0</v>
      </c>
      <c r="D145" s="165">
        <f>+D125+D129+D134+D140</f>
        <v>0</v>
      </c>
      <c r="E145" s="166">
        <f>+E125+E129+E134+E140</f>
        <v>0</v>
      </c>
    </row>
    <row r="146" spans="1:5" ht="15" customHeight="1" thickBot="1" x14ac:dyDescent="0.25">
      <c r="A146" s="366" t="s">
        <v>15</v>
      </c>
      <c r="B146" s="211" t="s">
        <v>389</v>
      </c>
      <c r="C146" s="165">
        <f>+C124+C145</f>
        <v>0</v>
      </c>
      <c r="D146" s="165">
        <f>+D124+D145</f>
        <v>0</v>
      </c>
      <c r="E146" s="166">
        <f>+E124+E145</f>
        <v>0</v>
      </c>
    </row>
    <row r="147" spans="1:5" ht="13.5" thickBot="1" x14ac:dyDescent="0.25">
      <c r="A147" s="29"/>
      <c r="B147" s="30"/>
      <c r="C147" s="31"/>
      <c r="D147" s="31"/>
      <c r="E147" s="31"/>
    </row>
    <row r="148" spans="1:5" ht="15" customHeight="1" thickBot="1" x14ac:dyDescent="0.25">
      <c r="A148" s="453" t="s">
        <v>625</v>
      </c>
      <c r="B148" s="454"/>
      <c r="C148" s="94"/>
      <c r="D148" s="95"/>
      <c r="E148" s="92"/>
    </row>
    <row r="149" spans="1:5" ht="14.25" customHeight="1" thickBot="1" x14ac:dyDescent="0.25">
      <c r="A149" s="455" t="s">
        <v>624</v>
      </c>
      <c r="B149" s="456"/>
      <c r="C149" s="94"/>
      <c r="D149" s="95"/>
      <c r="E149" s="92"/>
    </row>
  </sheetData>
  <sheetProtection formatCells="0"/>
  <mergeCells count="4">
    <mergeCell ref="B2:D2"/>
    <mergeCell ref="B3:D3"/>
    <mergeCell ref="A7:E7"/>
    <mergeCell ref="A90:E90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view="pageLayout" zoomScaleNormal="100" zoomScaleSheetLayoutView="115" workbookViewId="0">
      <selection activeCell="E2" sqref="E2"/>
    </sheetView>
  </sheetViews>
  <sheetFormatPr defaultColWidth="9.33203125" defaultRowHeight="12.75" x14ac:dyDescent="0.2"/>
  <cols>
    <col min="1" max="1" width="16" style="387" customWidth="1"/>
    <col min="2" max="2" width="59.33203125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+CONCATENATE("7.1. melléklet a 9/",LEFT(ÖSSZEFÜGGÉSEK!A4,4)+1,". (V. 29.) önkormányzati rendelethez")</f>
        <v>7.1.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627</v>
      </c>
      <c r="C2" s="739"/>
      <c r="D2" s="740"/>
      <c r="E2" s="392" t="s">
        <v>46</v>
      </c>
    </row>
    <row r="3" spans="1:5" s="369" customFormat="1" ht="24.75" thickBot="1" x14ac:dyDescent="0.25">
      <c r="A3" s="367" t="s">
        <v>474</v>
      </c>
      <c r="B3" s="741" t="s">
        <v>713</v>
      </c>
      <c r="C3" s="744"/>
      <c r="D3" s="745"/>
      <c r="E3" s="393" t="s">
        <v>40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731555</v>
      </c>
      <c r="D8" s="250">
        <f>SUM(D9:D18)</f>
        <v>731555</v>
      </c>
      <c r="E8" s="389">
        <f>+'7.2. sz. mell HIV'!E8+'7.3. sz. mell HIV'!E8+'7.4. sz. mell HIV'!E8</f>
        <v>318702</v>
      </c>
    </row>
    <row r="9" spans="1:5" s="345" customFormat="1" ht="12" customHeight="1" x14ac:dyDescent="0.2">
      <c r="A9" s="394" t="s">
        <v>70</v>
      </c>
      <c r="B9" s="173" t="s">
        <v>255</v>
      </c>
      <c r="C9" s="601"/>
      <c r="D9" s="601"/>
      <c r="E9" s="465">
        <f>+'7.2. sz. mell HIV'!E9+'7.3. sz. mell HIV'!E9+'7.4. sz. mell HIV'!E9</f>
        <v>0</v>
      </c>
    </row>
    <row r="10" spans="1:5" s="345" customFormat="1" ht="12" customHeight="1" x14ac:dyDescent="0.2">
      <c r="A10" s="395" t="s">
        <v>71</v>
      </c>
      <c r="B10" s="171" t="s">
        <v>256</v>
      </c>
      <c r="C10" s="584">
        <f>+'7.2. sz. mell HIV'!C10+'7.3. sz. mell HIV'!C10+'7.4. sz. mell HIV'!C10</f>
        <v>566224</v>
      </c>
      <c r="D10" s="585">
        <f>+'7.2. sz. mell HIV'!D10+'7.3. sz. mell HIV'!D10+'7.4. sz. mell HIV'!D10</f>
        <v>566224</v>
      </c>
      <c r="E10" s="580">
        <f>+'7.2. sz. mell HIV'!E10+'7.3. sz. mell HIV'!E10+'7.4. sz. mell HIV'!E10</f>
        <v>220000</v>
      </c>
    </row>
    <row r="11" spans="1:5" s="345" customFormat="1" ht="12" customHeight="1" x14ac:dyDescent="0.2">
      <c r="A11" s="395" t="s">
        <v>72</v>
      </c>
      <c r="B11" s="171" t="s">
        <v>257</v>
      </c>
      <c r="C11" s="244"/>
      <c r="D11" s="244"/>
      <c r="E11" s="468">
        <f>+'7.2. sz. mell HIV'!E11+'7.3. sz. mell HIV'!E11+'7.4. sz. mell HIV'!E11</f>
        <v>0</v>
      </c>
    </row>
    <row r="12" spans="1:5" s="345" customFormat="1" ht="12" customHeight="1" x14ac:dyDescent="0.2">
      <c r="A12" s="395" t="s">
        <v>73</v>
      </c>
      <c r="B12" s="171" t="s">
        <v>258</v>
      </c>
      <c r="C12" s="244"/>
      <c r="D12" s="244"/>
      <c r="E12" s="467">
        <f>+'7.2. sz. mell HIV'!E12+'7.3. sz. mell HIV'!E12+'7.4. sz. mell HIV'!E12</f>
        <v>0</v>
      </c>
    </row>
    <row r="13" spans="1:5" s="345" customFormat="1" ht="12" customHeight="1" x14ac:dyDescent="0.2">
      <c r="A13" s="395" t="s">
        <v>105</v>
      </c>
      <c r="B13" s="171" t="s">
        <v>259</v>
      </c>
      <c r="C13" s="244"/>
      <c r="D13" s="244"/>
      <c r="E13" s="468">
        <f>+'7.2. sz. mell HIV'!E13+'7.3. sz. mell HIV'!E13+'7.4. sz. mell HIV'!E13</f>
        <v>0</v>
      </c>
    </row>
    <row r="14" spans="1:5" s="345" customFormat="1" ht="12" customHeight="1" x14ac:dyDescent="0.2">
      <c r="A14" s="395" t="s">
        <v>74</v>
      </c>
      <c r="B14" s="171" t="s">
        <v>476</v>
      </c>
      <c r="C14" s="584">
        <f>+'7.2. sz. mell HIV'!C14+'7.3. sz. mell HIV'!C14+'7.4. sz. mell HIV'!C14</f>
        <v>165331</v>
      </c>
      <c r="D14" s="585">
        <f>+'7.2. sz. mell HIV'!D14+'7.3. sz. mell HIV'!D14+'7.4. sz. mell HIV'!D14</f>
        <v>165331</v>
      </c>
      <c r="E14" s="580">
        <f>+'7.2. sz. mell HIV'!E14+'7.3. sz. mell HIV'!E14+'7.4. sz. mell HIV'!E14</f>
        <v>59400</v>
      </c>
    </row>
    <row r="15" spans="1:5" s="372" customFormat="1" ht="12" customHeight="1" x14ac:dyDescent="0.2">
      <c r="A15" s="395" t="s">
        <v>75</v>
      </c>
      <c r="B15" s="170" t="s">
        <v>477</v>
      </c>
      <c r="C15" s="244"/>
      <c r="D15" s="244"/>
      <c r="E15" s="468">
        <f>+'7.2. sz. mell HIV'!E15+'7.3. sz. mell HIV'!E15+'7.4. sz. mell HIV'!E15</f>
        <v>0</v>
      </c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88"/>
      <c r="E16" s="467">
        <f>+'7.2. sz. mell HIV'!E16+'7.3. sz. mell HIV'!E16+'7.4. sz. mell HIV'!E16</f>
        <v>1</v>
      </c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247"/>
      <c r="E17" s="467">
        <f>+'7.2. sz. mell HIV'!E17+'7.3. sz. mell HIV'!E17+'7.4. sz. mell HIV'!E17</f>
        <v>0</v>
      </c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249"/>
      <c r="E18" s="466">
        <f>+'7.2. sz. mell HIV'!E18+'7.3. sz. mell HIV'!E18+'7.4. sz. mell HIV'!E18</f>
        <v>39301</v>
      </c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250">
        <f>SUM(D20:D22)</f>
        <v>0</v>
      </c>
      <c r="E19" s="389">
        <f>+'7.2. sz. mell HIV'!E19+'7.3. sz. mell HIV'!E19+'7.4. sz. mell HIV'!E19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247"/>
      <c r="E20" s="465">
        <f>+'7.2. sz. mell HIV'!E20+'7.3. sz. mell HIV'!E20+'7.4. sz. mell HIV'!E20</f>
        <v>0</v>
      </c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247"/>
      <c r="E21" s="467">
        <f>+'7.2. sz. mell HIV'!E21+'7.3. sz. mell HIV'!E21+'7.4. sz. mell HIV'!E21</f>
        <v>0</v>
      </c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247"/>
      <c r="E22" s="467">
        <f>+'7.2. sz. mell HIV'!E22+'7.3. sz. mell HIV'!E22+'7.4. sz. mell HIV'!E22</f>
        <v>0</v>
      </c>
    </row>
    <row r="23" spans="1:5" s="372" customFormat="1" ht="12" customHeight="1" thickBot="1" x14ac:dyDescent="0.25">
      <c r="A23" s="395" t="s">
        <v>79</v>
      </c>
      <c r="B23" s="171" t="s">
        <v>572</v>
      </c>
      <c r="C23" s="247"/>
      <c r="D23" s="247"/>
      <c r="E23" s="466">
        <f>+'7.2. sz. mell HIV'!E23+'7.3. sz. mell HIV'!E23+'7.4. sz. mell HIV'!E23</f>
        <v>0</v>
      </c>
    </row>
    <row r="24" spans="1:5" s="372" customFormat="1" ht="12" customHeight="1" thickBot="1" x14ac:dyDescent="0.25">
      <c r="A24" s="382" t="s">
        <v>8</v>
      </c>
      <c r="B24" s="191" t="s">
        <v>122</v>
      </c>
      <c r="C24" s="389">
        <f>+'7.2. sz. mell HIV'!C24+'7.3. sz. mell HIV'!C24+'7.4. sz. mell HIV'!C24</f>
        <v>50000</v>
      </c>
      <c r="D24" s="389">
        <f>+'7.2. sz. mell HIV'!D24+'7.3. sz. mell HIV'!D24+'7.4. sz. mell HIV'!D24</f>
        <v>50000</v>
      </c>
      <c r="E24" s="389">
        <f>+'7.2. sz. mell HIV'!E24+'7.3. sz. mell HIV'!E24+'7.4. sz. mell HIV'!E24</f>
        <v>349390</v>
      </c>
    </row>
    <row r="25" spans="1:5" s="372" customFormat="1" ht="12" customHeight="1" thickBot="1" x14ac:dyDescent="0.25">
      <c r="A25" s="382" t="s">
        <v>9</v>
      </c>
      <c r="B25" s="191" t="s">
        <v>481</v>
      </c>
      <c r="C25" s="250">
        <f>SUM(C26:C27)</f>
        <v>0</v>
      </c>
      <c r="D25" s="250">
        <f>SUM(D26:D27)</f>
        <v>0</v>
      </c>
      <c r="E25" s="389">
        <f>+'7.2. sz. mell HIV'!E25+'7.3. sz. mell HIV'!E25+'7.4. sz. mell HIV'!E25</f>
        <v>0</v>
      </c>
    </row>
    <row r="26" spans="1:5" s="372" customFormat="1" ht="12" customHeight="1" x14ac:dyDescent="0.2">
      <c r="A26" s="396" t="s">
        <v>250</v>
      </c>
      <c r="B26" s="397" t="s">
        <v>479</v>
      </c>
      <c r="C26" s="84"/>
      <c r="D26" s="84"/>
      <c r="E26" s="465">
        <f>+'7.2. sz. mell HIV'!E26+'7.3. sz. mell HIV'!E26+'7.4. sz. mell HIV'!E26</f>
        <v>0</v>
      </c>
    </row>
    <row r="27" spans="1:5" s="372" customFormat="1" ht="12" customHeight="1" x14ac:dyDescent="0.2">
      <c r="A27" s="396" t="s">
        <v>251</v>
      </c>
      <c r="B27" s="398" t="s">
        <v>482</v>
      </c>
      <c r="C27" s="251"/>
      <c r="D27" s="251"/>
      <c r="E27" s="467">
        <f>+'7.2. sz. mell HIV'!E27+'7.3. sz. mell HIV'!E27+'7.4. sz. mell HIV'!E27</f>
        <v>0</v>
      </c>
    </row>
    <row r="28" spans="1:5" s="372" customFormat="1" ht="12" customHeight="1" thickBot="1" x14ac:dyDescent="0.25">
      <c r="A28" s="395" t="s">
        <v>252</v>
      </c>
      <c r="B28" s="399" t="s">
        <v>573</v>
      </c>
      <c r="C28" s="379"/>
      <c r="D28" s="379"/>
      <c r="E28" s="466">
        <f>+'7.2. sz. mell HIV'!E28+'7.3. sz. mell HIV'!E28+'7.4. sz. mell HIV'!E28</f>
        <v>0</v>
      </c>
    </row>
    <row r="29" spans="1:5" s="372" customFormat="1" ht="12" customHeight="1" thickBot="1" x14ac:dyDescent="0.25">
      <c r="A29" s="382" t="s">
        <v>10</v>
      </c>
      <c r="B29" s="191" t="s">
        <v>483</v>
      </c>
      <c r="C29" s="250">
        <f>SUM(C30:C32)</f>
        <v>0</v>
      </c>
      <c r="D29" s="250">
        <f>SUM(D30:D32)</f>
        <v>0</v>
      </c>
      <c r="E29" s="389">
        <f>+'7.2. sz. mell HIV'!E29+'7.3. sz. mell HIV'!E29+'7.4. sz. mell HIV'!E29</f>
        <v>0</v>
      </c>
    </row>
    <row r="30" spans="1:5" s="372" customFormat="1" ht="12" customHeight="1" x14ac:dyDescent="0.2">
      <c r="A30" s="396" t="s">
        <v>63</v>
      </c>
      <c r="B30" s="397" t="s">
        <v>268</v>
      </c>
      <c r="C30" s="84"/>
      <c r="D30" s="84"/>
      <c r="E30" s="465">
        <f>+'7.2. sz. mell HIV'!E30+'7.3. sz. mell HIV'!E30+'7.4. sz. mell HIV'!E30</f>
        <v>0</v>
      </c>
    </row>
    <row r="31" spans="1:5" s="372" customFormat="1" ht="12" customHeight="1" x14ac:dyDescent="0.2">
      <c r="A31" s="396" t="s">
        <v>64</v>
      </c>
      <c r="B31" s="398" t="s">
        <v>269</v>
      </c>
      <c r="C31" s="251"/>
      <c r="D31" s="251"/>
      <c r="E31" s="467">
        <f>+'7.2. sz. mell HIV'!E31+'7.3. sz. mell HIV'!E31+'7.4. sz. mell HIV'!E31</f>
        <v>0</v>
      </c>
    </row>
    <row r="32" spans="1:5" s="372" customFormat="1" ht="12" customHeight="1" thickBot="1" x14ac:dyDescent="0.25">
      <c r="A32" s="395" t="s">
        <v>65</v>
      </c>
      <c r="B32" s="381" t="s">
        <v>271</v>
      </c>
      <c r="C32" s="379"/>
      <c r="D32" s="379"/>
      <c r="E32" s="466">
        <f>+'7.2. sz. mell HIV'!E32+'7.3. sz. mell HIV'!E32+'7.4. sz. mell HIV'!E32</f>
        <v>0</v>
      </c>
    </row>
    <row r="33" spans="1:5" s="372" customFormat="1" ht="12" customHeight="1" thickBot="1" x14ac:dyDescent="0.25">
      <c r="A33" s="382" t="s">
        <v>11</v>
      </c>
      <c r="B33" s="191" t="s">
        <v>396</v>
      </c>
      <c r="C33" s="28"/>
      <c r="D33" s="28"/>
      <c r="E33" s="389">
        <f>+'7.2. sz. mell HIV'!E33+'7.3. sz. mell HIV'!E33+'7.4. sz. mell HIV'!E33</f>
        <v>0</v>
      </c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28"/>
      <c r="E34" s="389">
        <f>+'7.2. sz. mell HIV'!E34+'7.3. sz. mell HIV'!E34+'7.4. sz. mell HIV'!E34</f>
        <v>0</v>
      </c>
    </row>
    <row r="35" spans="1:5" s="345" customFormat="1" ht="12" customHeight="1" thickBot="1" x14ac:dyDescent="0.25">
      <c r="A35" s="319" t="s">
        <v>13</v>
      </c>
      <c r="B35" s="191" t="s">
        <v>574</v>
      </c>
      <c r="C35" s="250">
        <f>+C8+C19+C24+C25+C29+C33+C34</f>
        <v>781555</v>
      </c>
      <c r="D35" s="250">
        <f>+D8+D19+D24+D25+D29+D33+D34</f>
        <v>781555</v>
      </c>
      <c r="E35" s="389">
        <f>+'7.2. sz. mell HIV'!E35+'7.3. sz. mell HIV'!E35+'7.4. sz. mell HIV'!E35</f>
        <v>668092</v>
      </c>
    </row>
    <row r="36" spans="1:5" s="345" customFormat="1" ht="12" customHeight="1" thickBot="1" x14ac:dyDescent="0.25">
      <c r="A36" s="384" t="s">
        <v>14</v>
      </c>
      <c r="B36" s="191" t="s">
        <v>486</v>
      </c>
      <c r="C36" s="250">
        <f>+C37+C38+C39</f>
        <v>109651430</v>
      </c>
      <c r="D36" s="250">
        <f>+D37+D38+D39</f>
        <v>112934826</v>
      </c>
      <c r="E36" s="389">
        <f>+'7.2. sz. mell HIV'!E36+'7.3. sz. mell HIV'!E36+'7.4. sz. mell HIV'!E36</f>
        <v>83025107</v>
      </c>
    </row>
    <row r="37" spans="1:5" s="345" customFormat="1" ht="12" customHeight="1" x14ac:dyDescent="0.2">
      <c r="A37" s="394" t="s">
        <v>487</v>
      </c>
      <c r="B37" s="600" t="s">
        <v>158</v>
      </c>
      <c r="C37" s="601"/>
      <c r="D37" s="601"/>
      <c r="E37" s="465">
        <f>+'7.2. sz. mell HIV'!E37+'7.3. sz. mell HIV'!E37+'7.4. sz. mell HIV'!E37</f>
        <v>0</v>
      </c>
    </row>
    <row r="38" spans="1:5" s="372" customFormat="1" ht="12" customHeight="1" x14ac:dyDescent="0.2">
      <c r="A38" s="396" t="s">
        <v>488</v>
      </c>
      <c r="B38" s="398" t="s">
        <v>2</v>
      </c>
      <c r="C38" s="251"/>
      <c r="D38" s="251"/>
      <c r="E38" s="467">
        <f>+'7.2. sz. mell HIV'!E38+'7.3. sz. mell HIV'!E38+'7.4. sz. mell HIV'!E38</f>
        <v>0</v>
      </c>
    </row>
    <row r="39" spans="1:5" s="372" customFormat="1" ht="12" customHeight="1" thickBot="1" x14ac:dyDescent="0.25">
      <c r="A39" s="591" t="s">
        <v>489</v>
      </c>
      <c r="B39" s="381" t="s">
        <v>490</v>
      </c>
      <c r="C39" s="603">
        <f>+'7.2. sz. mell HIV'!C39+'7.3. sz. mell HIV'!C39+'7.4. sz. mell HIV'!C39</f>
        <v>109651430</v>
      </c>
      <c r="D39" s="603">
        <f>+'7.2. sz. mell HIV'!D39+'7.3. sz. mell HIV'!D39+'7.4. sz. mell HIV'!D39</f>
        <v>112934826</v>
      </c>
      <c r="E39" s="466">
        <f>+'7.2. sz. mell HIV'!E39+'7.3. sz. mell HIV'!E39+'7.4. sz. mell HIV'!E39</f>
        <v>83025107</v>
      </c>
    </row>
    <row r="40" spans="1:5" s="372" customFormat="1" ht="15" customHeight="1" thickBot="1" x14ac:dyDescent="0.25">
      <c r="A40" s="366" t="s">
        <v>15</v>
      </c>
      <c r="B40" s="599" t="s">
        <v>491</v>
      </c>
      <c r="C40" s="593">
        <f>+C35+C36</f>
        <v>110432985</v>
      </c>
      <c r="D40" s="593">
        <f>+D35+D36</f>
        <v>113716381</v>
      </c>
      <c r="E40" s="466">
        <f>+'7.2. sz. mell HIV'!E40+'7.3. sz. mell HIV'!E40+'7.4. sz. mell HIV'!E40</f>
        <v>83693199</v>
      </c>
    </row>
    <row r="41" spans="1:5" s="372" customFormat="1" ht="15" customHeight="1" x14ac:dyDescent="0.2">
      <c r="A41" s="327"/>
      <c r="B41" s="328"/>
      <c r="C41" s="343"/>
      <c r="D41" s="343"/>
      <c r="E41" s="343"/>
    </row>
    <row r="42" spans="1:5" ht="13.5" thickBot="1" x14ac:dyDescent="0.25">
      <c r="A42" s="329"/>
      <c r="B42" s="330"/>
      <c r="C42" s="344"/>
      <c r="D42" s="344"/>
      <c r="E42" s="344"/>
    </row>
    <row r="43" spans="1:5" s="371" customFormat="1" ht="16.5" customHeight="1" thickBot="1" x14ac:dyDescent="0.25">
      <c r="A43" s="732" t="s">
        <v>42</v>
      </c>
      <c r="B43" s="733"/>
      <c r="C43" s="733"/>
      <c r="D43" s="733"/>
      <c r="E43" s="734"/>
    </row>
    <row r="44" spans="1:5" s="146" customFormat="1" ht="12" customHeight="1" thickBot="1" x14ac:dyDescent="0.25">
      <c r="A44" s="382" t="s">
        <v>6</v>
      </c>
      <c r="B44" s="191" t="s">
        <v>492</v>
      </c>
      <c r="C44" s="250">
        <f>SUM(C45:C49)</f>
        <v>109924985</v>
      </c>
      <c r="D44" s="250">
        <f>SUM(D45:D49)</f>
        <v>113208381</v>
      </c>
      <c r="E44" s="282">
        <f>+'7.2. sz. mell HIV'!E44+'7.3. sz. mell HIV'!E44+'7.4. sz. mell HIV'!E44</f>
        <v>84094394</v>
      </c>
    </row>
    <row r="45" spans="1:5" ht="12" customHeight="1" x14ac:dyDescent="0.2">
      <c r="A45" s="396" t="s">
        <v>70</v>
      </c>
      <c r="B45" s="172" t="s">
        <v>36</v>
      </c>
      <c r="C45" s="587">
        <f>+'7.2. sz. mell HIV'!C45+'7.3. sz. mell HIV'!C45+'7.4. sz. mell HIV'!C45</f>
        <v>72633104</v>
      </c>
      <c r="D45" s="587">
        <f>+'7.2. sz. mell HIV'!D45+'7.3. sz. mell HIV'!D45+'7.4. sz. mell HIV'!D45</f>
        <v>72633104</v>
      </c>
      <c r="E45" s="468">
        <f>+'7.2. sz. mell HIV'!E45+'7.3. sz. mell HIV'!E45+'7.4. sz. mell HIV'!E45</f>
        <v>58908740</v>
      </c>
    </row>
    <row r="46" spans="1:5" ht="12" customHeight="1" x14ac:dyDescent="0.2">
      <c r="A46" s="395" t="s">
        <v>71</v>
      </c>
      <c r="B46" s="171" t="s">
        <v>131</v>
      </c>
      <c r="C46" s="585">
        <f>+'7.2. sz. mell HIV'!C46+'7.3. sz. mell HIV'!C46+'7.4. sz. mell HIV'!C46</f>
        <v>17395651</v>
      </c>
      <c r="D46" s="585">
        <f>+'7.2. sz. mell HIV'!D46+'7.3. sz. mell HIV'!D46+'7.4. sz. mell HIV'!D46</f>
        <v>17395651</v>
      </c>
      <c r="E46" s="580">
        <f>+'7.2. sz. mell HIV'!E46+'7.3. sz. mell HIV'!E46+'7.4. sz. mell HIV'!E46</f>
        <v>13487368</v>
      </c>
    </row>
    <row r="47" spans="1:5" ht="12" customHeight="1" x14ac:dyDescent="0.2">
      <c r="A47" s="395" t="s">
        <v>72</v>
      </c>
      <c r="B47" s="171" t="s">
        <v>98</v>
      </c>
      <c r="C47" s="585">
        <f>+'7.2. sz. mell HIV'!C47+'7.3. sz. mell HIV'!C47+'7.4. sz. mell HIV'!C47</f>
        <v>19896230</v>
      </c>
      <c r="D47" s="585">
        <f>+'7.2. sz. mell HIV'!D47+'7.3. sz. mell HIV'!D47+'7.4. sz. mell HIV'!D47</f>
        <v>23179626</v>
      </c>
      <c r="E47" s="468">
        <f>+'7.2. sz. mell HIV'!E47+'7.3. sz. mell HIV'!E47+'7.4. sz. mell HIV'!E47</f>
        <v>11698286</v>
      </c>
    </row>
    <row r="48" spans="1:5" ht="12" customHeight="1" x14ac:dyDescent="0.2">
      <c r="A48" s="395" t="s">
        <v>73</v>
      </c>
      <c r="B48" s="171" t="s">
        <v>132</v>
      </c>
      <c r="C48" s="244"/>
      <c r="D48" s="244"/>
      <c r="E48" s="467">
        <f>+'7.2. sz. mell HIV'!E48+'7.3. sz. mell HIV'!E48+'7.4. sz. mell HIV'!E48</f>
        <v>0</v>
      </c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69">
        <f>+'7.2. sz. mell HIV'!E49+'7.3. sz. mell HIV'!E49+'7.4. sz. mell HIV'!E49</f>
        <v>0</v>
      </c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508000</v>
      </c>
      <c r="D50" s="250">
        <f>SUM(D51:D53)</f>
        <v>508000</v>
      </c>
      <c r="E50" s="282">
        <f>+'7.2. sz. mell HIV'!E50+'7.3. sz. mell HIV'!E50+'7.4. sz. mell HIV'!E50</f>
        <v>12700</v>
      </c>
    </row>
    <row r="51" spans="1:5" s="146" customFormat="1" ht="12" customHeight="1" x14ac:dyDescent="0.2">
      <c r="A51" s="396" t="s">
        <v>76</v>
      </c>
      <c r="B51" s="172" t="s">
        <v>149</v>
      </c>
      <c r="C51" s="610">
        <f>+'7.2. sz. mell HIV'!C51+'7.3. sz. mell HIV'!C51+'7.4. sz. mell HIV'!C51</f>
        <v>0</v>
      </c>
      <c r="D51" s="587">
        <f>+'7.2. sz. mell HIV'!D51+'7.3. sz. mell HIV'!D51+'7.4. sz. mell HIV'!D51</f>
        <v>508000</v>
      </c>
      <c r="E51" s="468">
        <f>+'7.2. sz. mell HIV'!E51+'7.3. sz. mell HIV'!E51+'7.4. sz. mell HIV'!E51</f>
        <v>12700</v>
      </c>
    </row>
    <row r="52" spans="1:5" ht="12" customHeight="1" x14ac:dyDescent="0.2">
      <c r="A52" s="395" t="s">
        <v>77</v>
      </c>
      <c r="B52" s="171" t="s">
        <v>135</v>
      </c>
      <c r="C52" s="584">
        <f>+'7.2. sz. mell HIV'!C52+'7.3. sz. mell HIV'!C52+'7.4. sz. mell HIV'!C52</f>
        <v>508000</v>
      </c>
      <c r="D52" s="585">
        <f>+'7.2. sz. mell HIV'!D52+'7.3. sz. mell HIV'!D52+'7.4. sz. mell HIV'!D52</f>
        <v>0</v>
      </c>
      <c r="E52" s="580">
        <f>+'7.2. sz. mell HIV'!E52+'7.3. sz. mell HIV'!E52+'7.4. sz. mell HIV'!E52</f>
        <v>0</v>
      </c>
    </row>
    <row r="53" spans="1:5" ht="12" customHeight="1" x14ac:dyDescent="0.2">
      <c r="A53" s="395" t="s">
        <v>78</v>
      </c>
      <c r="B53" s="171" t="s">
        <v>43</v>
      </c>
      <c r="C53" s="244"/>
      <c r="D53" s="244"/>
      <c r="E53" s="467">
        <f>+'7.2. sz. mell HIV'!E53+'7.3. sz. mell HIV'!E53+'7.4. sz. mell HIV'!E53</f>
        <v>0</v>
      </c>
    </row>
    <row r="54" spans="1:5" ht="12" customHeight="1" thickBot="1" x14ac:dyDescent="0.25">
      <c r="A54" s="395" t="s">
        <v>79</v>
      </c>
      <c r="B54" s="171" t="s">
        <v>575</v>
      </c>
      <c r="C54" s="244"/>
      <c r="D54" s="244"/>
      <c r="E54" s="469">
        <f>+'7.2. sz. mell HIV'!E54+'7.3. sz. mell HIV'!E54+'7.4. sz. mell HIV'!E54</f>
        <v>0</v>
      </c>
    </row>
    <row r="55" spans="1:5" ht="12" customHeight="1" thickBot="1" x14ac:dyDescent="0.25">
      <c r="A55" s="382" t="s">
        <v>8</v>
      </c>
      <c r="B55" s="386" t="s">
        <v>494</v>
      </c>
      <c r="C55" s="250">
        <f>+C44+C50</f>
        <v>110432985</v>
      </c>
      <c r="D55" s="250">
        <f>+D44+D50</f>
        <v>113716381</v>
      </c>
      <c r="E55" s="282">
        <f>+'7.2. sz. mell HIV'!E55+'7.3. sz. mell HIV'!E55+'7.4. sz. mell HIV'!E55</f>
        <v>84107094</v>
      </c>
    </row>
    <row r="56" spans="1:5" ht="13.5" thickBot="1" x14ac:dyDescent="0.25">
      <c r="C56" s="391"/>
      <c r="D56" s="391"/>
      <c r="E56" s="391"/>
    </row>
    <row r="57" spans="1:5" ht="15" customHeight="1" thickBot="1" x14ac:dyDescent="0.25">
      <c r="A57" s="453" t="s">
        <v>625</v>
      </c>
      <c r="B57" s="454"/>
      <c r="C57" s="94"/>
      <c r="D57" s="94"/>
      <c r="E57" s="380">
        <f>+'7.2. sz. mell HIV'!E57+'7.3. sz. mell HIV'!E57+'7.4. sz. mell HIV'!E57</f>
        <v>21</v>
      </c>
    </row>
    <row r="58" spans="1:5" ht="14.25" customHeight="1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A7:E7"/>
    <mergeCell ref="A43:E43"/>
    <mergeCell ref="B2:D2"/>
    <mergeCell ref="B3:D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15" workbookViewId="0">
      <selection activeCell="E2" sqref="E2"/>
    </sheetView>
  </sheetViews>
  <sheetFormatPr defaultColWidth="9.33203125" defaultRowHeight="12.75" x14ac:dyDescent="0.2"/>
  <cols>
    <col min="1" max="1" width="16" style="387" customWidth="1"/>
    <col min="2" max="2" width="59.33203125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+CONCATENATE("7.2. melléklet a 9/",LEFT(ÖSSZEFÜGGÉSEK!A4,4)+1,". (V. 29.) önkormányzati rendelethez")</f>
        <v>7.2.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627</v>
      </c>
      <c r="C2" s="739"/>
      <c r="D2" s="740"/>
      <c r="E2" s="392" t="s">
        <v>46</v>
      </c>
    </row>
    <row r="3" spans="1:5" s="369" customFormat="1" ht="24.75" thickBot="1" x14ac:dyDescent="0.25">
      <c r="A3" s="367" t="s">
        <v>474</v>
      </c>
      <c r="B3" s="741" t="s">
        <v>714</v>
      </c>
      <c r="C3" s="744"/>
      <c r="D3" s="745"/>
      <c r="E3" s="393" t="s">
        <v>46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731555</v>
      </c>
      <c r="D8" s="250">
        <f>SUM(D9:D18)</f>
        <v>731555</v>
      </c>
      <c r="E8" s="389">
        <f>SUM(E9:E18)</f>
        <v>318702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87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>
        <v>566224</v>
      </c>
      <c r="D10" s="247">
        <v>566224</v>
      </c>
      <c r="E10" s="96">
        <v>220000</v>
      </c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247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247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247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>
        <v>165331</v>
      </c>
      <c r="D14" s="247">
        <v>165331</v>
      </c>
      <c r="E14" s="96">
        <v>59400</v>
      </c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247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88"/>
      <c r="E16" s="377">
        <v>1</v>
      </c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247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249"/>
      <c r="E18" s="373">
        <v>39301</v>
      </c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250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247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247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247"/>
      <c r="E22" s="96"/>
    </row>
    <row r="23" spans="1:5" s="372" customFormat="1" ht="12" customHeight="1" thickBot="1" x14ac:dyDescent="0.25">
      <c r="A23" s="395" t="s">
        <v>79</v>
      </c>
      <c r="B23" s="171" t="s">
        <v>572</v>
      </c>
      <c r="C23" s="247"/>
      <c r="D23" s="247"/>
      <c r="E23" s="96"/>
    </row>
    <row r="24" spans="1:5" s="372" customFormat="1" ht="12" customHeight="1" thickBot="1" x14ac:dyDescent="0.25">
      <c r="A24" s="382" t="s">
        <v>8</v>
      </c>
      <c r="B24" s="191" t="s">
        <v>122</v>
      </c>
      <c r="C24" s="28">
        <v>50000</v>
      </c>
      <c r="D24" s="28">
        <v>50000</v>
      </c>
      <c r="E24" s="388">
        <v>349390</v>
      </c>
    </row>
    <row r="25" spans="1:5" s="372" customFormat="1" ht="12" customHeight="1" thickBot="1" x14ac:dyDescent="0.25">
      <c r="A25" s="382" t="s">
        <v>9</v>
      </c>
      <c r="B25" s="191" t="s">
        <v>481</v>
      </c>
      <c r="C25" s="250">
        <f>SUM(C26:C27)</f>
        <v>0</v>
      </c>
      <c r="D25" s="250">
        <f>SUM(D26:D27)</f>
        <v>0</v>
      </c>
      <c r="E25" s="389">
        <f>SUM(E26:E27)</f>
        <v>0</v>
      </c>
    </row>
    <row r="26" spans="1:5" s="372" customFormat="1" ht="12" customHeight="1" x14ac:dyDescent="0.2">
      <c r="A26" s="396" t="s">
        <v>250</v>
      </c>
      <c r="B26" s="397" t="s">
        <v>479</v>
      </c>
      <c r="C26" s="84"/>
      <c r="D26" s="84"/>
      <c r="E26" s="376"/>
    </row>
    <row r="27" spans="1:5" s="372" customFormat="1" ht="12" customHeight="1" x14ac:dyDescent="0.2">
      <c r="A27" s="396" t="s">
        <v>251</v>
      </c>
      <c r="B27" s="398" t="s">
        <v>482</v>
      </c>
      <c r="C27" s="251"/>
      <c r="D27" s="251"/>
      <c r="E27" s="375"/>
    </row>
    <row r="28" spans="1:5" s="372" customFormat="1" ht="12" customHeight="1" thickBot="1" x14ac:dyDescent="0.25">
      <c r="A28" s="395" t="s">
        <v>252</v>
      </c>
      <c r="B28" s="399" t="s">
        <v>573</v>
      </c>
      <c r="C28" s="379"/>
      <c r="D28" s="379"/>
      <c r="E28" s="374"/>
    </row>
    <row r="29" spans="1:5" s="372" customFormat="1" ht="12" customHeight="1" thickBot="1" x14ac:dyDescent="0.25">
      <c r="A29" s="382" t="s">
        <v>10</v>
      </c>
      <c r="B29" s="191" t="s">
        <v>483</v>
      </c>
      <c r="C29" s="250">
        <f>SUM(C30:C32)</f>
        <v>0</v>
      </c>
      <c r="D29" s="250">
        <f>SUM(D30:D32)</f>
        <v>0</v>
      </c>
      <c r="E29" s="389">
        <f>SUM(E30:E32)</f>
        <v>0</v>
      </c>
    </row>
    <row r="30" spans="1:5" s="372" customFormat="1" ht="12" customHeight="1" x14ac:dyDescent="0.2">
      <c r="A30" s="396" t="s">
        <v>63</v>
      </c>
      <c r="B30" s="397" t="s">
        <v>268</v>
      </c>
      <c r="C30" s="84"/>
      <c r="D30" s="84"/>
      <c r="E30" s="376"/>
    </row>
    <row r="31" spans="1:5" s="372" customFormat="1" ht="12" customHeight="1" x14ac:dyDescent="0.2">
      <c r="A31" s="396" t="s">
        <v>64</v>
      </c>
      <c r="B31" s="398" t="s">
        <v>269</v>
      </c>
      <c r="C31" s="251"/>
      <c r="D31" s="251"/>
      <c r="E31" s="375"/>
    </row>
    <row r="32" spans="1:5" s="372" customFormat="1" ht="12" customHeight="1" thickBot="1" x14ac:dyDescent="0.25">
      <c r="A32" s="395" t="s">
        <v>65</v>
      </c>
      <c r="B32" s="381" t="s">
        <v>271</v>
      </c>
      <c r="C32" s="379"/>
      <c r="D32" s="379"/>
      <c r="E32" s="374"/>
    </row>
    <row r="33" spans="1:5" s="372" customFormat="1" ht="12" customHeight="1" thickBot="1" x14ac:dyDescent="0.25">
      <c r="A33" s="382" t="s">
        <v>11</v>
      </c>
      <c r="B33" s="191" t="s">
        <v>396</v>
      </c>
      <c r="C33" s="28"/>
      <c r="D33" s="28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28"/>
      <c r="E34" s="388"/>
    </row>
    <row r="35" spans="1:5" s="345" customFormat="1" ht="12" customHeight="1" thickBot="1" x14ac:dyDescent="0.25">
      <c r="A35" s="319" t="s">
        <v>13</v>
      </c>
      <c r="B35" s="191" t="s">
        <v>574</v>
      </c>
      <c r="C35" s="250">
        <f>+C8+C19+C24+C25+C29+C33+C34</f>
        <v>781555</v>
      </c>
      <c r="D35" s="250">
        <f>+D8+D19+D24+D25+D29+D33+D34</f>
        <v>781555</v>
      </c>
      <c r="E35" s="389">
        <f>+E8+E19+E24+E25+E29+E33+E34</f>
        <v>668092</v>
      </c>
    </row>
    <row r="36" spans="1:5" s="345" customFormat="1" ht="12" customHeight="1" thickBot="1" x14ac:dyDescent="0.25">
      <c r="A36" s="384" t="s">
        <v>14</v>
      </c>
      <c r="B36" s="191" t="s">
        <v>486</v>
      </c>
      <c r="C36" s="250">
        <f>+C37+C38+C39</f>
        <v>85485965</v>
      </c>
      <c r="D36" s="250">
        <f>+D37+D38+D39</f>
        <v>88141620</v>
      </c>
      <c r="E36" s="389">
        <f>+E37+E38+E39</f>
        <v>64812412</v>
      </c>
    </row>
    <row r="37" spans="1:5" s="345" customFormat="1" ht="12" customHeight="1" x14ac:dyDescent="0.2">
      <c r="A37" s="396" t="s">
        <v>487</v>
      </c>
      <c r="B37" s="397" t="s">
        <v>158</v>
      </c>
      <c r="C37" s="84"/>
      <c r="D37" s="84"/>
      <c r="E37" s="376"/>
    </row>
    <row r="38" spans="1:5" s="372" customFormat="1" ht="12" customHeight="1" x14ac:dyDescent="0.2">
      <c r="A38" s="396" t="s">
        <v>488</v>
      </c>
      <c r="B38" s="398" t="s">
        <v>2</v>
      </c>
      <c r="C38" s="251"/>
      <c r="D38" s="251"/>
      <c r="E38" s="375"/>
    </row>
    <row r="39" spans="1:5" s="372" customFormat="1" ht="12" customHeight="1" thickBot="1" x14ac:dyDescent="0.25">
      <c r="A39" s="395" t="s">
        <v>489</v>
      </c>
      <c r="B39" s="381" t="s">
        <v>490</v>
      </c>
      <c r="C39" s="379">
        <v>85485965</v>
      </c>
      <c r="D39" s="379">
        <v>88141620</v>
      </c>
      <c r="E39" s="374">
        <v>64812412</v>
      </c>
    </row>
    <row r="40" spans="1:5" s="372" customFormat="1" ht="15" customHeight="1" thickBot="1" x14ac:dyDescent="0.25">
      <c r="A40" s="384" t="s">
        <v>15</v>
      </c>
      <c r="B40" s="385" t="s">
        <v>491</v>
      </c>
      <c r="C40" s="90">
        <f>+C35+C36</f>
        <v>86267520</v>
      </c>
      <c r="D40" s="90">
        <f>+D35+D36</f>
        <v>88923175</v>
      </c>
      <c r="E40" s="390">
        <f>+E35+E36</f>
        <v>65480504</v>
      </c>
    </row>
    <row r="41" spans="1:5" s="372" customFormat="1" ht="15" customHeight="1" x14ac:dyDescent="0.2">
      <c r="A41" s="327"/>
      <c r="B41" s="328"/>
      <c r="C41" s="343"/>
      <c r="D41" s="343"/>
      <c r="E41" s="343"/>
    </row>
    <row r="42" spans="1:5" ht="13.5" thickBot="1" x14ac:dyDescent="0.25">
      <c r="A42" s="329"/>
      <c r="B42" s="330"/>
      <c r="C42" s="344"/>
      <c r="D42" s="344"/>
      <c r="E42" s="344"/>
    </row>
    <row r="43" spans="1:5" s="371" customFormat="1" ht="16.5" customHeight="1" thickBot="1" x14ac:dyDescent="0.25">
      <c r="A43" s="732" t="s">
        <v>42</v>
      </c>
      <c r="B43" s="733"/>
      <c r="C43" s="733"/>
      <c r="D43" s="733"/>
      <c r="E43" s="734"/>
    </row>
    <row r="44" spans="1:5" s="146" customFormat="1" ht="12" customHeight="1" thickBot="1" x14ac:dyDescent="0.25">
      <c r="A44" s="382" t="s">
        <v>6</v>
      </c>
      <c r="B44" s="191" t="s">
        <v>492</v>
      </c>
      <c r="C44" s="250">
        <f>SUM(C45:C49)</f>
        <v>85759520</v>
      </c>
      <c r="D44" s="250">
        <f>SUM(D45:D49)</f>
        <v>88415175</v>
      </c>
      <c r="E44" s="282">
        <f>SUM(E45:E49)</f>
        <v>65881699</v>
      </c>
    </row>
    <row r="45" spans="1:5" ht="12" customHeight="1" x14ac:dyDescent="0.2">
      <c r="A45" s="395" t="s">
        <v>70</v>
      </c>
      <c r="B45" s="172" t="s">
        <v>36</v>
      </c>
      <c r="C45" s="84">
        <v>53951893</v>
      </c>
      <c r="D45" s="84">
        <v>53951893</v>
      </c>
      <c r="E45" s="277">
        <v>44683053</v>
      </c>
    </row>
    <row r="46" spans="1:5" ht="12" customHeight="1" x14ac:dyDescent="0.2">
      <c r="A46" s="395" t="s">
        <v>71</v>
      </c>
      <c r="B46" s="171" t="s">
        <v>131</v>
      </c>
      <c r="C46" s="244">
        <v>12723897</v>
      </c>
      <c r="D46" s="244">
        <v>12723897</v>
      </c>
      <c r="E46" s="278">
        <v>10217754</v>
      </c>
    </row>
    <row r="47" spans="1:5" ht="12" customHeight="1" x14ac:dyDescent="0.2">
      <c r="A47" s="395" t="s">
        <v>72</v>
      </c>
      <c r="B47" s="171" t="s">
        <v>98</v>
      </c>
      <c r="C47" s="244">
        <v>19083730</v>
      </c>
      <c r="D47" s="244">
        <v>21739385</v>
      </c>
      <c r="E47" s="278">
        <v>10980892</v>
      </c>
    </row>
    <row r="48" spans="1:5" ht="12" customHeight="1" x14ac:dyDescent="0.2">
      <c r="A48" s="395" t="s">
        <v>73</v>
      </c>
      <c r="B48" s="171" t="s">
        <v>132</v>
      </c>
      <c r="C48" s="244"/>
      <c r="D48" s="244"/>
      <c r="E48" s="278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278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508000</v>
      </c>
      <c r="D50" s="250">
        <f>SUM(D51:D53)</f>
        <v>508000</v>
      </c>
      <c r="E50" s="282">
        <f>SUM(E51:E53)</f>
        <v>12700</v>
      </c>
    </row>
    <row r="51" spans="1:5" s="146" customFormat="1" ht="12" customHeight="1" x14ac:dyDescent="0.2">
      <c r="A51" s="395" t="s">
        <v>76</v>
      </c>
      <c r="B51" s="172" t="s">
        <v>149</v>
      </c>
      <c r="C51" s="84"/>
      <c r="D51" s="84">
        <v>508000</v>
      </c>
      <c r="E51" s="277">
        <v>12700</v>
      </c>
    </row>
    <row r="52" spans="1:5" ht="12" customHeight="1" x14ac:dyDescent="0.2">
      <c r="A52" s="395" t="s">
        <v>77</v>
      </c>
      <c r="B52" s="171" t="s">
        <v>135</v>
      </c>
      <c r="C52" s="244">
        <v>508000</v>
      </c>
      <c r="D52" s="244"/>
      <c r="E52" s="278"/>
    </row>
    <row r="53" spans="1:5" ht="12" customHeight="1" x14ac:dyDescent="0.2">
      <c r="A53" s="395" t="s">
        <v>78</v>
      </c>
      <c r="B53" s="171" t="s">
        <v>43</v>
      </c>
      <c r="C53" s="244"/>
      <c r="D53" s="244"/>
      <c r="E53" s="278"/>
    </row>
    <row r="54" spans="1:5" ht="12" customHeight="1" thickBot="1" x14ac:dyDescent="0.25">
      <c r="A54" s="395" t="s">
        <v>79</v>
      </c>
      <c r="B54" s="171" t="s">
        <v>575</v>
      </c>
      <c r="C54" s="244"/>
      <c r="D54" s="244"/>
      <c r="E54" s="278"/>
    </row>
    <row r="55" spans="1:5" ht="12" customHeight="1" thickBot="1" x14ac:dyDescent="0.25">
      <c r="A55" s="382" t="s">
        <v>8</v>
      </c>
      <c r="B55" s="386" t="s">
        <v>494</v>
      </c>
      <c r="C55" s="250">
        <f>+C44+C50</f>
        <v>86267520</v>
      </c>
      <c r="D55" s="250">
        <f>+D44+D50</f>
        <v>88923175</v>
      </c>
      <c r="E55" s="282">
        <f>+E44+E50</f>
        <v>65894399</v>
      </c>
    </row>
    <row r="56" spans="1:5" ht="13.5" thickBot="1" x14ac:dyDescent="0.25">
      <c r="C56" s="391"/>
      <c r="D56" s="391"/>
      <c r="E56" s="391"/>
    </row>
    <row r="57" spans="1:5" ht="15" customHeight="1" thickBot="1" x14ac:dyDescent="0.25">
      <c r="A57" s="453" t="s">
        <v>625</v>
      </c>
      <c r="B57" s="454"/>
      <c r="C57" s="94"/>
      <c r="D57" s="94"/>
      <c r="E57" s="380">
        <v>16</v>
      </c>
    </row>
    <row r="58" spans="1:5" ht="14.25" customHeight="1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15" workbookViewId="0">
      <selection activeCell="E2" sqref="E2"/>
    </sheetView>
  </sheetViews>
  <sheetFormatPr defaultColWidth="9.33203125" defaultRowHeight="12.75" x14ac:dyDescent="0.2"/>
  <cols>
    <col min="1" max="1" width="16" style="387" customWidth="1"/>
    <col min="2" max="2" width="59.33203125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+CONCATENATE("7.3. melléklet a 9/",LEFT(ÖSSZEFÜGGÉSEK!A4,4)+1,". (V. 29.) önkormányzati rendelethez")</f>
        <v>7.3.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627</v>
      </c>
      <c r="C2" s="739"/>
      <c r="D2" s="740"/>
      <c r="E2" s="392" t="s">
        <v>46</v>
      </c>
    </row>
    <row r="3" spans="1:5" s="369" customFormat="1" ht="24.75" thickBot="1" x14ac:dyDescent="0.25">
      <c r="A3" s="367" t="s">
        <v>474</v>
      </c>
      <c r="B3" s="741" t="s">
        <v>715</v>
      </c>
      <c r="C3" s="744"/>
      <c r="D3" s="745"/>
      <c r="E3" s="393" t="s">
        <v>47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250">
        <f>SUM(D9:D18)</f>
        <v>0</v>
      </c>
      <c r="E8" s="389">
        <f>SUM(E9:E18)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87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247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247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247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247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247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247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88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247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249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250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247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247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247"/>
      <c r="E22" s="96"/>
    </row>
    <row r="23" spans="1:5" s="372" customFormat="1" ht="12" customHeight="1" thickBot="1" x14ac:dyDescent="0.25">
      <c r="A23" s="395" t="s">
        <v>79</v>
      </c>
      <c r="B23" s="171" t="s">
        <v>572</v>
      </c>
      <c r="C23" s="247"/>
      <c r="D23" s="247"/>
      <c r="E23" s="96"/>
    </row>
    <row r="24" spans="1:5" s="372" customFormat="1" ht="12" customHeight="1" thickBot="1" x14ac:dyDescent="0.25">
      <c r="A24" s="382" t="s">
        <v>8</v>
      </c>
      <c r="B24" s="191" t="s">
        <v>122</v>
      </c>
      <c r="C24" s="28"/>
      <c r="D24" s="28"/>
      <c r="E24" s="388"/>
    </row>
    <row r="25" spans="1:5" s="372" customFormat="1" ht="12" customHeight="1" thickBot="1" x14ac:dyDescent="0.25">
      <c r="A25" s="382" t="s">
        <v>9</v>
      </c>
      <c r="B25" s="191" t="s">
        <v>481</v>
      </c>
      <c r="C25" s="250">
        <f>SUM(C26:C27)</f>
        <v>0</v>
      </c>
      <c r="D25" s="250">
        <f>SUM(D26:D27)</f>
        <v>0</v>
      </c>
      <c r="E25" s="389">
        <f>SUM(E26:E27)</f>
        <v>0</v>
      </c>
    </row>
    <row r="26" spans="1:5" s="372" customFormat="1" ht="12" customHeight="1" x14ac:dyDescent="0.2">
      <c r="A26" s="396" t="s">
        <v>250</v>
      </c>
      <c r="B26" s="397" t="s">
        <v>479</v>
      </c>
      <c r="C26" s="84"/>
      <c r="D26" s="84"/>
      <c r="E26" s="376"/>
    </row>
    <row r="27" spans="1:5" s="372" customFormat="1" ht="12" customHeight="1" x14ac:dyDescent="0.2">
      <c r="A27" s="396" t="s">
        <v>251</v>
      </c>
      <c r="B27" s="398" t="s">
        <v>482</v>
      </c>
      <c r="C27" s="251"/>
      <c r="D27" s="251"/>
      <c r="E27" s="375"/>
    </row>
    <row r="28" spans="1:5" s="372" customFormat="1" ht="12" customHeight="1" thickBot="1" x14ac:dyDescent="0.25">
      <c r="A28" s="395" t="s">
        <v>252</v>
      </c>
      <c r="B28" s="399" t="s">
        <v>573</v>
      </c>
      <c r="C28" s="379"/>
      <c r="D28" s="379"/>
      <c r="E28" s="374"/>
    </row>
    <row r="29" spans="1:5" s="372" customFormat="1" ht="12" customHeight="1" thickBot="1" x14ac:dyDescent="0.25">
      <c r="A29" s="382" t="s">
        <v>10</v>
      </c>
      <c r="B29" s="191" t="s">
        <v>483</v>
      </c>
      <c r="C29" s="250">
        <f>SUM(C30:C32)</f>
        <v>0</v>
      </c>
      <c r="D29" s="250">
        <f>SUM(D30:D32)</f>
        <v>0</v>
      </c>
      <c r="E29" s="389">
        <f>SUM(E30:E32)</f>
        <v>0</v>
      </c>
    </row>
    <row r="30" spans="1:5" s="372" customFormat="1" ht="12" customHeight="1" x14ac:dyDescent="0.2">
      <c r="A30" s="396" t="s">
        <v>63</v>
      </c>
      <c r="B30" s="397" t="s">
        <v>268</v>
      </c>
      <c r="C30" s="84"/>
      <c r="D30" s="84"/>
      <c r="E30" s="376"/>
    </row>
    <row r="31" spans="1:5" s="372" customFormat="1" ht="12" customHeight="1" x14ac:dyDescent="0.2">
      <c r="A31" s="396" t="s">
        <v>64</v>
      </c>
      <c r="B31" s="398" t="s">
        <v>269</v>
      </c>
      <c r="C31" s="251"/>
      <c r="D31" s="251"/>
      <c r="E31" s="375"/>
    </row>
    <row r="32" spans="1:5" s="372" customFormat="1" ht="12" customHeight="1" thickBot="1" x14ac:dyDescent="0.25">
      <c r="A32" s="395" t="s">
        <v>65</v>
      </c>
      <c r="B32" s="381" t="s">
        <v>271</v>
      </c>
      <c r="C32" s="379"/>
      <c r="D32" s="379"/>
      <c r="E32" s="374"/>
    </row>
    <row r="33" spans="1:5" s="372" customFormat="1" ht="12" customHeight="1" thickBot="1" x14ac:dyDescent="0.25">
      <c r="A33" s="382" t="s">
        <v>11</v>
      </c>
      <c r="B33" s="191" t="s">
        <v>396</v>
      </c>
      <c r="C33" s="28"/>
      <c r="D33" s="28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28"/>
      <c r="E34" s="388"/>
    </row>
    <row r="35" spans="1:5" s="345" customFormat="1" ht="12" customHeight="1" thickBot="1" x14ac:dyDescent="0.25">
      <c r="A35" s="319" t="s">
        <v>13</v>
      </c>
      <c r="B35" s="191" t="s">
        <v>574</v>
      </c>
      <c r="C35" s="250">
        <f>+C8+C19+C24+C25+C29+C33+C34</f>
        <v>0</v>
      </c>
      <c r="D35" s="250">
        <f>+D8+D19+D24+D25+D29+D33+D34</f>
        <v>0</v>
      </c>
      <c r="E35" s="389">
        <f>+E8+E19+E24+E25+E29+E33+E34</f>
        <v>0</v>
      </c>
    </row>
    <row r="36" spans="1:5" s="345" customFormat="1" ht="12" customHeight="1" thickBot="1" x14ac:dyDescent="0.25">
      <c r="A36" s="384" t="s">
        <v>14</v>
      </c>
      <c r="B36" s="191" t="s">
        <v>486</v>
      </c>
      <c r="C36" s="250">
        <f>+C37+C38+C39</f>
        <v>0</v>
      </c>
      <c r="D36" s="250">
        <f>+D37+D38+D39</f>
        <v>0</v>
      </c>
      <c r="E36" s="389">
        <f>+E37+E38+E39</f>
        <v>0</v>
      </c>
    </row>
    <row r="37" spans="1:5" s="345" customFormat="1" ht="12" customHeight="1" x14ac:dyDescent="0.2">
      <c r="A37" s="396" t="s">
        <v>487</v>
      </c>
      <c r="B37" s="397" t="s">
        <v>158</v>
      </c>
      <c r="C37" s="84"/>
      <c r="D37" s="84"/>
      <c r="E37" s="376"/>
    </row>
    <row r="38" spans="1:5" s="372" customFormat="1" ht="12" customHeight="1" x14ac:dyDescent="0.2">
      <c r="A38" s="396" t="s">
        <v>488</v>
      </c>
      <c r="B38" s="398" t="s">
        <v>2</v>
      </c>
      <c r="C38" s="251"/>
      <c r="D38" s="251"/>
      <c r="E38" s="375"/>
    </row>
    <row r="39" spans="1:5" s="372" customFormat="1" ht="12" customHeight="1" thickBot="1" x14ac:dyDescent="0.25">
      <c r="A39" s="395" t="s">
        <v>489</v>
      </c>
      <c r="B39" s="381" t="s">
        <v>490</v>
      </c>
      <c r="C39" s="379"/>
      <c r="D39" s="379"/>
      <c r="E39" s="374"/>
    </row>
    <row r="40" spans="1:5" s="372" customFormat="1" ht="15" customHeight="1" thickBot="1" x14ac:dyDescent="0.25">
      <c r="A40" s="384" t="s">
        <v>15</v>
      </c>
      <c r="B40" s="385" t="s">
        <v>491</v>
      </c>
      <c r="C40" s="90">
        <f>+C35+C36</f>
        <v>0</v>
      </c>
      <c r="D40" s="90">
        <f>+D35+D36</f>
        <v>0</v>
      </c>
      <c r="E40" s="390">
        <f>+E35+E36</f>
        <v>0</v>
      </c>
    </row>
    <row r="41" spans="1:5" s="372" customFormat="1" ht="15" customHeight="1" x14ac:dyDescent="0.2">
      <c r="A41" s="327"/>
      <c r="B41" s="328"/>
      <c r="C41" s="343"/>
      <c r="D41" s="343"/>
      <c r="E41" s="343"/>
    </row>
    <row r="42" spans="1:5" ht="13.5" thickBot="1" x14ac:dyDescent="0.25">
      <c r="A42" s="329"/>
      <c r="B42" s="330"/>
      <c r="C42" s="344"/>
      <c r="D42" s="344"/>
      <c r="E42" s="344"/>
    </row>
    <row r="43" spans="1:5" s="371" customFormat="1" ht="16.5" customHeight="1" thickBot="1" x14ac:dyDescent="0.25">
      <c r="A43" s="732" t="s">
        <v>42</v>
      </c>
      <c r="B43" s="733"/>
      <c r="C43" s="733"/>
      <c r="D43" s="733"/>
      <c r="E43" s="734"/>
    </row>
    <row r="44" spans="1:5" s="146" customFormat="1" ht="12" customHeight="1" thickBot="1" x14ac:dyDescent="0.25">
      <c r="A44" s="382" t="s">
        <v>6</v>
      </c>
      <c r="B44" s="191" t="s">
        <v>492</v>
      </c>
      <c r="C44" s="250">
        <f>SUM(C45:C49)</f>
        <v>0</v>
      </c>
      <c r="D44" s="250">
        <f>SUM(D45:D49)</f>
        <v>0</v>
      </c>
      <c r="E44" s="282">
        <f>SUM(E45:E49)</f>
        <v>0</v>
      </c>
    </row>
    <row r="45" spans="1:5" ht="12" customHeight="1" x14ac:dyDescent="0.2">
      <c r="A45" s="395" t="s">
        <v>70</v>
      </c>
      <c r="B45" s="172" t="s">
        <v>36</v>
      </c>
      <c r="C45" s="84"/>
      <c r="D45" s="84"/>
      <c r="E45" s="277"/>
    </row>
    <row r="46" spans="1:5" ht="12" customHeight="1" x14ac:dyDescent="0.2">
      <c r="A46" s="395" t="s">
        <v>71</v>
      </c>
      <c r="B46" s="171" t="s">
        <v>131</v>
      </c>
      <c r="C46" s="244"/>
      <c r="D46" s="244"/>
      <c r="E46" s="278"/>
    </row>
    <row r="47" spans="1:5" ht="12" customHeight="1" x14ac:dyDescent="0.2">
      <c r="A47" s="395" t="s">
        <v>72</v>
      </c>
      <c r="B47" s="171" t="s">
        <v>98</v>
      </c>
      <c r="C47" s="244"/>
      <c r="D47" s="244"/>
      <c r="E47" s="278"/>
    </row>
    <row r="48" spans="1:5" ht="12" customHeight="1" x14ac:dyDescent="0.2">
      <c r="A48" s="395" t="s">
        <v>73</v>
      </c>
      <c r="B48" s="171" t="s">
        <v>132</v>
      </c>
      <c r="C48" s="244"/>
      <c r="D48" s="244"/>
      <c r="E48" s="278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278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282">
        <f>SUM(E51:E53)</f>
        <v>0</v>
      </c>
    </row>
    <row r="51" spans="1:5" s="146" customFormat="1" ht="12" customHeight="1" x14ac:dyDescent="0.2">
      <c r="A51" s="395" t="s">
        <v>76</v>
      </c>
      <c r="B51" s="172" t="s">
        <v>149</v>
      </c>
      <c r="C51" s="84"/>
      <c r="D51" s="84"/>
      <c r="E51" s="277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278"/>
    </row>
    <row r="53" spans="1:5" ht="12" customHeight="1" x14ac:dyDescent="0.2">
      <c r="A53" s="395" t="s">
        <v>78</v>
      </c>
      <c r="B53" s="171" t="s">
        <v>43</v>
      </c>
      <c r="C53" s="244"/>
      <c r="D53" s="244"/>
      <c r="E53" s="278"/>
    </row>
    <row r="54" spans="1:5" ht="12" customHeight="1" thickBot="1" x14ac:dyDescent="0.25">
      <c r="A54" s="395" t="s">
        <v>79</v>
      </c>
      <c r="B54" s="171" t="s">
        <v>575</v>
      </c>
      <c r="C54" s="244"/>
      <c r="D54" s="244"/>
      <c r="E54" s="278"/>
    </row>
    <row r="55" spans="1:5" ht="12" customHeight="1" thickBot="1" x14ac:dyDescent="0.25">
      <c r="A55" s="382" t="s">
        <v>8</v>
      </c>
      <c r="B55" s="386" t="s">
        <v>494</v>
      </c>
      <c r="C55" s="250">
        <f>+C44+C50</f>
        <v>0</v>
      </c>
      <c r="D55" s="250">
        <f>+D44+D50</f>
        <v>0</v>
      </c>
      <c r="E55" s="282">
        <f>+E44+E50</f>
        <v>0</v>
      </c>
    </row>
    <row r="56" spans="1:5" ht="13.5" thickBot="1" x14ac:dyDescent="0.25">
      <c r="C56" s="391"/>
      <c r="D56" s="391"/>
      <c r="E56" s="391"/>
    </row>
    <row r="57" spans="1:5" ht="15" customHeight="1" thickBot="1" x14ac:dyDescent="0.25">
      <c r="A57" s="453" t="s">
        <v>625</v>
      </c>
      <c r="B57" s="454"/>
      <c r="C57" s="94"/>
      <c r="D57" s="94"/>
      <c r="E57" s="380"/>
    </row>
    <row r="58" spans="1:5" ht="14.25" customHeight="1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15" workbookViewId="0">
      <selection activeCell="E2" sqref="E2"/>
    </sheetView>
  </sheetViews>
  <sheetFormatPr defaultColWidth="9.33203125" defaultRowHeight="12.75" x14ac:dyDescent="0.2"/>
  <cols>
    <col min="1" max="1" width="16" style="387" customWidth="1"/>
    <col min="2" max="2" width="59.33203125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+CONCATENATE("7.4. melléklet a 9/",LEFT(ÖSSZEFÜGGÉSEK!A4,4)+1,". (V. 29.) önkormányzati rendelethez")</f>
        <v>7.4.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627</v>
      </c>
      <c r="C2" s="739"/>
      <c r="D2" s="740"/>
      <c r="E2" s="392" t="s">
        <v>46</v>
      </c>
    </row>
    <row r="3" spans="1:5" s="369" customFormat="1" ht="24.75" thickBot="1" x14ac:dyDescent="0.25">
      <c r="A3" s="367" t="s">
        <v>474</v>
      </c>
      <c r="B3" s="741" t="s">
        <v>716</v>
      </c>
      <c r="C3" s="744"/>
      <c r="D3" s="745"/>
      <c r="E3" s="393" t="s">
        <v>48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250">
        <f>SUM(D9:D18)</f>
        <v>0</v>
      </c>
      <c r="E8" s="389">
        <f>SUM(E9:E18)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87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247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247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247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247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247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247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88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247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249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250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247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247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247"/>
      <c r="E22" s="96"/>
    </row>
    <row r="23" spans="1:5" s="372" customFormat="1" ht="12" customHeight="1" thickBot="1" x14ac:dyDescent="0.25">
      <c r="A23" s="395" t="s">
        <v>79</v>
      </c>
      <c r="B23" s="171" t="s">
        <v>572</v>
      </c>
      <c r="C23" s="247"/>
      <c r="D23" s="247"/>
      <c r="E23" s="96"/>
    </row>
    <row r="24" spans="1:5" s="372" customFormat="1" ht="12" customHeight="1" thickBot="1" x14ac:dyDescent="0.25">
      <c r="A24" s="382" t="s">
        <v>8</v>
      </c>
      <c r="B24" s="191" t="s">
        <v>122</v>
      </c>
      <c r="C24" s="28"/>
      <c r="D24" s="28"/>
      <c r="E24" s="388"/>
    </row>
    <row r="25" spans="1:5" s="372" customFormat="1" ht="12" customHeight="1" thickBot="1" x14ac:dyDescent="0.25">
      <c r="A25" s="382" t="s">
        <v>9</v>
      </c>
      <c r="B25" s="191" t="s">
        <v>481</v>
      </c>
      <c r="C25" s="250">
        <f>SUM(C26:C27)</f>
        <v>0</v>
      </c>
      <c r="D25" s="250">
        <f>SUM(D26:D27)</f>
        <v>0</v>
      </c>
      <c r="E25" s="389">
        <f>SUM(E26:E27)</f>
        <v>0</v>
      </c>
    </row>
    <row r="26" spans="1:5" s="372" customFormat="1" ht="12" customHeight="1" x14ac:dyDescent="0.2">
      <c r="A26" s="396" t="s">
        <v>250</v>
      </c>
      <c r="B26" s="397" t="s">
        <v>479</v>
      </c>
      <c r="C26" s="84"/>
      <c r="D26" s="84"/>
      <c r="E26" s="376"/>
    </row>
    <row r="27" spans="1:5" s="372" customFormat="1" ht="12" customHeight="1" x14ac:dyDescent="0.2">
      <c r="A27" s="396" t="s">
        <v>251</v>
      </c>
      <c r="B27" s="398" t="s">
        <v>482</v>
      </c>
      <c r="C27" s="251"/>
      <c r="D27" s="251"/>
      <c r="E27" s="375"/>
    </row>
    <row r="28" spans="1:5" s="372" customFormat="1" ht="12" customHeight="1" thickBot="1" x14ac:dyDescent="0.25">
      <c r="A28" s="395" t="s">
        <v>252</v>
      </c>
      <c r="B28" s="399" t="s">
        <v>573</v>
      </c>
      <c r="C28" s="379"/>
      <c r="D28" s="379"/>
      <c r="E28" s="374"/>
    </row>
    <row r="29" spans="1:5" s="372" customFormat="1" ht="12" customHeight="1" thickBot="1" x14ac:dyDescent="0.25">
      <c r="A29" s="382" t="s">
        <v>10</v>
      </c>
      <c r="B29" s="191" t="s">
        <v>483</v>
      </c>
      <c r="C29" s="250">
        <f>SUM(C30:C32)</f>
        <v>0</v>
      </c>
      <c r="D29" s="250">
        <f>SUM(D30:D32)</f>
        <v>0</v>
      </c>
      <c r="E29" s="389">
        <f>SUM(E30:E32)</f>
        <v>0</v>
      </c>
    </row>
    <row r="30" spans="1:5" s="372" customFormat="1" ht="12" customHeight="1" x14ac:dyDescent="0.2">
      <c r="A30" s="396" t="s">
        <v>63</v>
      </c>
      <c r="B30" s="397" t="s">
        <v>268</v>
      </c>
      <c r="C30" s="84"/>
      <c r="D30" s="84"/>
      <c r="E30" s="376"/>
    </row>
    <row r="31" spans="1:5" s="372" customFormat="1" ht="12" customHeight="1" x14ac:dyDescent="0.2">
      <c r="A31" s="396" t="s">
        <v>64</v>
      </c>
      <c r="B31" s="398" t="s">
        <v>269</v>
      </c>
      <c r="C31" s="251"/>
      <c r="D31" s="251"/>
      <c r="E31" s="375"/>
    </row>
    <row r="32" spans="1:5" s="372" customFormat="1" ht="12" customHeight="1" thickBot="1" x14ac:dyDescent="0.25">
      <c r="A32" s="395" t="s">
        <v>65</v>
      </c>
      <c r="B32" s="381" t="s">
        <v>271</v>
      </c>
      <c r="C32" s="379"/>
      <c r="D32" s="379"/>
      <c r="E32" s="374"/>
    </row>
    <row r="33" spans="1:5" s="372" customFormat="1" ht="12" customHeight="1" thickBot="1" x14ac:dyDescent="0.25">
      <c r="A33" s="382" t="s">
        <v>11</v>
      </c>
      <c r="B33" s="191" t="s">
        <v>396</v>
      </c>
      <c r="C33" s="28"/>
      <c r="D33" s="28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28"/>
      <c r="E34" s="388"/>
    </row>
    <row r="35" spans="1:5" s="345" customFormat="1" ht="12" customHeight="1" thickBot="1" x14ac:dyDescent="0.25">
      <c r="A35" s="319" t="s">
        <v>13</v>
      </c>
      <c r="B35" s="191" t="s">
        <v>574</v>
      </c>
      <c r="C35" s="250">
        <f>+C8+C19+C24+C25+C29+C33+C34</f>
        <v>0</v>
      </c>
      <c r="D35" s="250">
        <f>+D8+D19+D24+D25+D29+D33+D34</f>
        <v>0</v>
      </c>
      <c r="E35" s="389">
        <f>+E8+E19+E24+E25+E29+E33+E34</f>
        <v>0</v>
      </c>
    </row>
    <row r="36" spans="1:5" s="345" customFormat="1" ht="12" customHeight="1" thickBot="1" x14ac:dyDescent="0.25">
      <c r="A36" s="384" t="s">
        <v>14</v>
      </c>
      <c r="B36" s="191" t="s">
        <v>486</v>
      </c>
      <c r="C36" s="250">
        <f>+C37+C38+C39</f>
        <v>24165465</v>
      </c>
      <c r="D36" s="250">
        <f>+D37+D38+D39</f>
        <v>24793206</v>
      </c>
      <c r="E36" s="389">
        <f>+E37+E38+E39</f>
        <v>18212695</v>
      </c>
    </row>
    <row r="37" spans="1:5" s="345" customFormat="1" ht="12" customHeight="1" x14ac:dyDescent="0.2">
      <c r="A37" s="396" t="s">
        <v>487</v>
      </c>
      <c r="B37" s="397" t="s">
        <v>158</v>
      </c>
      <c r="C37" s="84"/>
      <c r="D37" s="84"/>
      <c r="E37" s="376"/>
    </row>
    <row r="38" spans="1:5" s="372" customFormat="1" ht="12" customHeight="1" x14ac:dyDescent="0.2">
      <c r="A38" s="396" t="s">
        <v>488</v>
      </c>
      <c r="B38" s="398" t="s">
        <v>2</v>
      </c>
      <c r="C38" s="251"/>
      <c r="D38" s="251"/>
      <c r="E38" s="375"/>
    </row>
    <row r="39" spans="1:5" s="372" customFormat="1" ht="12" customHeight="1" thickBot="1" x14ac:dyDescent="0.25">
      <c r="A39" s="395" t="s">
        <v>489</v>
      </c>
      <c r="B39" s="381" t="s">
        <v>490</v>
      </c>
      <c r="C39" s="379">
        <v>24165465</v>
      </c>
      <c r="D39" s="379">
        <v>24793206</v>
      </c>
      <c r="E39" s="374">
        <f>+E55-E35</f>
        <v>18212695</v>
      </c>
    </row>
    <row r="40" spans="1:5" s="372" customFormat="1" ht="15" customHeight="1" thickBot="1" x14ac:dyDescent="0.25">
      <c r="A40" s="384" t="s">
        <v>15</v>
      </c>
      <c r="B40" s="385" t="s">
        <v>491</v>
      </c>
      <c r="C40" s="90">
        <f>+C35+C36</f>
        <v>24165465</v>
      </c>
      <c r="D40" s="90">
        <f>+D35+D36</f>
        <v>24793206</v>
      </c>
      <c r="E40" s="390">
        <f>+E35+E36</f>
        <v>18212695</v>
      </c>
    </row>
    <row r="41" spans="1:5" s="372" customFormat="1" ht="15" customHeight="1" x14ac:dyDescent="0.2">
      <c r="A41" s="327"/>
      <c r="B41" s="328"/>
      <c r="C41" s="343"/>
      <c r="D41" s="343"/>
      <c r="E41" s="343"/>
    </row>
    <row r="42" spans="1:5" ht="13.5" thickBot="1" x14ac:dyDescent="0.25">
      <c r="A42" s="329"/>
      <c r="B42" s="330"/>
      <c r="C42" s="344"/>
      <c r="D42" s="344"/>
      <c r="E42" s="344"/>
    </row>
    <row r="43" spans="1:5" s="371" customFormat="1" ht="16.5" customHeight="1" thickBot="1" x14ac:dyDescent="0.25">
      <c r="A43" s="732" t="s">
        <v>42</v>
      </c>
      <c r="B43" s="733"/>
      <c r="C43" s="733"/>
      <c r="D43" s="733"/>
      <c r="E43" s="734"/>
    </row>
    <row r="44" spans="1:5" s="146" customFormat="1" ht="12" customHeight="1" thickBot="1" x14ac:dyDescent="0.25">
      <c r="A44" s="382" t="s">
        <v>6</v>
      </c>
      <c r="B44" s="191" t="s">
        <v>492</v>
      </c>
      <c r="C44" s="250">
        <f>SUM(C45:C49)</f>
        <v>24165465</v>
      </c>
      <c r="D44" s="250">
        <f>SUM(D45:D49)</f>
        <v>24793206</v>
      </c>
      <c r="E44" s="282">
        <f>SUM(E45:E49)</f>
        <v>18212695</v>
      </c>
    </row>
    <row r="45" spans="1:5" ht="12" customHeight="1" x14ac:dyDescent="0.2">
      <c r="A45" s="395" t="s">
        <v>70</v>
      </c>
      <c r="B45" s="172" t="s">
        <v>36</v>
      </c>
      <c r="C45" s="84">
        <v>18681211</v>
      </c>
      <c r="D45" s="84">
        <v>18681211</v>
      </c>
      <c r="E45" s="277">
        <v>14225687</v>
      </c>
    </row>
    <row r="46" spans="1:5" ht="12" customHeight="1" x14ac:dyDescent="0.2">
      <c r="A46" s="395" t="s">
        <v>71</v>
      </c>
      <c r="B46" s="171" t="s">
        <v>131</v>
      </c>
      <c r="C46" s="244">
        <v>4671754</v>
      </c>
      <c r="D46" s="244">
        <v>4671754</v>
      </c>
      <c r="E46" s="278">
        <v>3269614</v>
      </c>
    </row>
    <row r="47" spans="1:5" ht="12" customHeight="1" x14ac:dyDescent="0.2">
      <c r="A47" s="395" t="s">
        <v>72</v>
      </c>
      <c r="B47" s="171" t="s">
        <v>98</v>
      </c>
      <c r="C47" s="244">
        <v>812500</v>
      </c>
      <c r="D47" s="244">
        <v>1440241</v>
      </c>
      <c r="E47" s="278">
        <v>717394</v>
      </c>
    </row>
    <row r="48" spans="1:5" ht="12" customHeight="1" x14ac:dyDescent="0.2">
      <c r="A48" s="395" t="s">
        <v>73</v>
      </c>
      <c r="B48" s="171" t="s">
        <v>132</v>
      </c>
      <c r="C48" s="244"/>
      <c r="D48" s="244"/>
      <c r="E48" s="278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278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282">
        <f>SUM(E51:E53)</f>
        <v>0</v>
      </c>
    </row>
    <row r="51" spans="1:5" s="146" customFormat="1" ht="12" customHeight="1" x14ac:dyDescent="0.2">
      <c r="A51" s="395" t="s">
        <v>76</v>
      </c>
      <c r="B51" s="172" t="s">
        <v>149</v>
      </c>
      <c r="C51" s="84"/>
      <c r="D51" s="84"/>
      <c r="E51" s="277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278"/>
    </row>
    <row r="53" spans="1:5" ht="12" customHeight="1" x14ac:dyDescent="0.2">
      <c r="A53" s="395" t="s">
        <v>78</v>
      </c>
      <c r="B53" s="171" t="s">
        <v>43</v>
      </c>
      <c r="C53" s="244"/>
      <c r="D53" s="244"/>
      <c r="E53" s="278"/>
    </row>
    <row r="54" spans="1:5" ht="12" customHeight="1" thickBot="1" x14ac:dyDescent="0.25">
      <c r="A54" s="395" t="s">
        <v>79</v>
      </c>
      <c r="B54" s="171" t="s">
        <v>575</v>
      </c>
      <c r="C54" s="244"/>
      <c r="D54" s="244"/>
      <c r="E54" s="278"/>
    </row>
    <row r="55" spans="1:5" ht="12" customHeight="1" thickBot="1" x14ac:dyDescent="0.25">
      <c r="A55" s="382" t="s">
        <v>8</v>
      </c>
      <c r="B55" s="386" t="s">
        <v>494</v>
      </c>
      <c r="C55" s="250">
        <f>+C44+C50</f>
        <v>24165465</v>
      </c>
      <c r="D55" s="250">
        <f>+D44+D50</f>
        <v>24793206</v>
      </c>
      <c r="E55" s="282">
        <f>+E44+E50</f>
        <v>18212695</v>
      </c>
    </row>
    <row r="56" spans="1:5" ht="13.5" thickBot="1" x14ac:dyDescent="0.25">
      <c r="C56" s="391"/>
      <c r="D56" s="391"/>
      <c r="E56" s="391"/>
    </row>
    <row r="57" spans="1:5" ht="15" customHeight="1" thickBot="1" x14ac:dyDescent="0.25">
      <c r="A57" s="453" t="s">
        <v>625</v>
      </c>
      <c r="B57" s="454"/>
      <c r="C57" s="94"/>
      <c r="D57" s="94"/>
      <c r="E57" s="380">
        <v>5</v>
      </c>
    </row>
    <row r="58" spans="1:5" ht="14.25" customHeight="1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1"/>
  <sheetViews>
    <sheetView tabSelected="1" view="pageLayout" zoomScaleNormal="100" zoomScaleSheetLayoutView="100" workbookViewId="0">
      <selection activeCell="E16" sqref="E16"/>
    </sheetView>
  </sheetViews>
  <sheetFormatPr defaultColWidth="9.33203125" defaultRowHeight="15.75" x14ac:dyDescent="0.25"/>
  <cols>
    <col min="1" max="1" width="9.5" style="212" customWidth="1"/>
    <col min="2" max="2" width="60.83203125" style="212" customWidth="1"/>
    <col min="3" max="5" width="15.83203125" style="213" customWidth="1"/>
    <col min="6" max="16384" width="9.33203125" style="223"/>
  </cols>
  <sheetData>
    <row r="1" spans="1:5" ht="15.95" customHeight="1" x14ac:dyDescent="0.25">
      <c r="A1" s="700" t="s">
        <v>3</v>
      </c>
      <c r="B1" s="700"/>
      <c r="C1" s="700"/>
      <c r="D1" s="700"/>
      <c r="E1" s="700"/>
    </row>
    <row r="2" spans="1:5" ht="15.95" customHeight="1" thickBot="1" x14ac:dyDescent="0.3">
      <c r="A2" s="32" t="s">
        <v>109</v>
      </c>
      <c r="B2" s="32"/>
      <c r="C2" s="210"/>
      <c r="D2" s="210"/>
      <c r="E2" s="210" t="s">
        <v>637</v>
      </c>
    </row>
    <row r="3" spans="1:5" ht="15.95" customHeight="1" x14ac:dyDescent="0.25">
      <c r="A3" s="701" t="s">
        <v>58</v>
      </c>
      <c r="B3" s="703" t="s">
        <v>5</v>
      </c>
      <c r="C3" s="705" t="str">
        <f>+CONCATENATE(LEFT(ÖSSZEFÜGGÉSEK!A4,4),". évi")</f>
        <v>2017. évi</v>
      </c>
      <c r="D3" s="705"/>
      <c r="E3" s="706"/>
    </row>
    <row r="4" spans="1:5" ht="38.1" customHeight="1" thickBot="1" x14ac:dyDescent="0.3">
      <c r="A4" s="702"/>
      <c r="B4" s="704"/>
      <c r="C4" s="34" t="s">
        <v>171</v>
      </c>
      <c r="D4" s="34" t="s">
        <v>176</v>
      </c>
      <c r="E4" s="35" t="s">
        <v>177</v>
      </c>
    </row>
    <row r="5" spans="1:5" s="224" customFormat="1" ht="12" customHeight="1" thickBot="1" x14ac:dyDescent="0.25">
      <c r="A5" s="188" t="s">
        <v>336</v>
      </c>
      <c r="B5" s="189" t="s">
        <v>337</v>
      </c>
      <c r="C5" s="189" t="s">
        <v>338</v>
      </c>
      <c r="D5" s="189" t="s">
        <v>339</v>
      </c>
      <c r="E5" s="235" t="s">
        <v>340</v>
      </c>
    </row>
    <row r="6" spans="1:5" s="225" customFormat="1" ht="12" customHeight="1" thickBot="1" x14ac:dyDescent="0.25">
      <c r="A6" s="185" t="s">
        <v>6</v>
      </c>
      <c r="B6" s="651" t="s">
        <v>230</v>
      </c>
      <c r="C6" s="214">
        <f>SUM(C7:C12)</f>
        <v>523126978</v>
      </c>
      <c r="D6" s="214">
        <f>SUM(D7:D12)</f>
        <v>518175431</v>
      </c>
      <c r="E6" s="334">
        <f>SUM(E7:E12)</f>
        <v>518769816</v>
      </c>
    </row>
    <row r="7" spans="1:5" s="225" customFormat="1" ht="12" customHeight="1" x14ac:dyDescent="0.2">
      <c r="A7" s="180" t="s">
        <v>70</v>
      </c>
      <c r="B7" s="654" t="s">
        <v>231</v>
      </c>
      <c r="C7" s="647">
        <f>+'6.1. sz. mell ÖNK'!C9</f>
        <v>197486000</v>
      </c>
      <c r="D7" s="655">
        <f>+'6.1. sz. mell ÖNK'!D9</f>
        <v>198486000</v>
      </c>
      <c r="E7" s="169">
        <f>+'6.1. sz. mell ÖNK'!E9</f>
        <v>198486000</v>
      </c>
    </row>
    <row r="8" spans="1:5" s="225" customFormat="1" ht="12" customHeight="1" x14ac:dyDescent="0.2">
      <c r="A8" s="177" t="s">
        <v>71</v>
      </c>
      <c r="B8" s="227" t="s">
        <v>232</v>
      </c>
      <c r="C8" s="648">
        <f>+'6.1. sz. mell ÖNK'!C10</f>
        <v>100965317</v>
      </c>
      <c r="D8" s="614">
        <f>+'6.1. sz. mell ÖNK'!D10</f>
        <v>102967135</v>
      </c>
      <c r="E8" s="646">
        <f>+'6.1. sz. mell ÖNK'!E10</f>
        <v>106436876</v>
      </c>
    </row>
    <row r="9" spans="1:5" s="225" customFormat="1" ht="12" customHeight="1" x14ac:dyDescent="0.2">
      <c r="A9" s="177" t="s">
        <v>72</v>
      </c>
      <c r="B9" s="227" t="s">
        <v>233</v>
      </c>
      <c r="C9" s="612">
        <f>+'6.1. sz. mell ÖNK'!C11</f>
        <v>181251535</v>
      </c>
      <c r="D9" s="614">
        <f>+'6.1. sz. mell ÖNK'!D11</f>
        <v>181251535</v>
      </c>
      <c r="E9" s="613">
        <f>+'6.1. sz. mell ÖNK'!E11</f>
        <v>183039053</v>
      </c>
    </row>
    <row r="10" spans="1:5" s="225" customFormat="1" ht="12" customHeight="1" x14ac:dyDescent="0.2">
      <c r="A10" s="177" t="s">
        <v>73</v>
      </c>
      <c r="B10" s="227" t="s">
        <v>234</v>
      </c>
      <c r="C10" s="612">
        <f>+'6.1. sz. mell ÖNK'!C12</f>
        <v>7966320</v>
      </c>
      <c r="D10" s="614">
        <f>+'6.1. sz. mell ÖNK'!D12</f>
        <v>7966320</v>
      </c>
      <c r="E10" s="613">
        <f>+'6.1. sz. mell ÖNK'!E12</f>
        <v>9420863</v>
      </c>
    </row>
    <row r="11" spans="1:5" s="225" customFormat="1" ht="12" customHeight="1" x14ac:dyDescent="0.2">
      <c r="A11" s="177" t="s">
        <v>105</v>
      </c>
      <c r="B11" s="227" t="s">
        <v>235</v>
      </c>
      <c r="C11" s="615">
        <f>+'6.1. sz. mell ÖNK'!C13</f>
        <v>35457806</v>
      </c>
      <c r="D11" s="614">
        <f>+'6.1. sz. mell ÖNK'!D13</f>
        <v>27504441</v>
      </c>
      <c r="E11" s="617">
        <f>+'6.1. sz. mell ÖNK'!E13</f>
        <v>20935674</v>
      </c>
    </row>
    <row r="12" spans="1:5" s="225" customFormat="1" ht="12" customHeight="1" thickBot="1" x14ac:dyDescent="0.25">
      <c r="A12" s="181" t="s">
        <v>74</v>
      </c>
      <c r="B12" s="207" t="s">
        <v>762</v>
      </c>
      <c r="C12" s="649">
        <f>+'6.1. sz. mell ÖNK'!C14</f>
        <v>0</v>
      </c>
      <c r="D12" s="657">
        <f>+'6.1. sz. mell ÖNK'!D14</f>
        <v>0</v>
      </c>
      <c r="E12" s="458">
        <f>+'6.1. sz. mell ÖNK'!E14</f>
        <v>451350</v>
      </c>
    </row>
    <row r="13" spans="1:5" s="225" customFormat="1" ht="12" customHeight="1" thickBot="1" x14ac:dyDescent="0.25">
      <c r="A13" s="183" t="s">
        <v>7</v>
      </c>
      <c r="B13" s="205" t="s">
        <v>236</v>
      </c>
      <c r="C13" s="215">
        <f>SUM(C14:C18)</f>
        <v>326754292</v>
      </c>
      <c r="D13" s="215">
        <f>SUM(D14:D18)</f>
        <v>511984666</v>
      </c>
      <c r="E13" s="209">
        <f>SUM(E14:E18)</f>
        <v>462562965</v>
      </c>
    </row>
    <row r="14" spans="1:5" s="225" customFormat="1" ht="12" customHeight="1" x14ac:dyDescent="0.2">
      <c r="A14" s="178" t="s">
        <v>76</v>
      </c>
      <c r="B14" s="226" t="s">
        <v>237</v>
      </c>
      <c r="C14" s="621">
        <f>+'6.1. sz. mell ÖNK'!C16+'7.1. sz. mell HIV'!C20+'8.1. sz. mell. GAMESZ'!C20+'8.2. sz. mell. ILMKS'!C20+'8.3. sz. mell. ÓVODA'!C20</f>
        <v>0</v>
      </c>
      <c r="D14" s="619">
        <f>+'6.1. sz. mell ÖNK'!D16+'7.1. sz. mell HIV'!D20+'8.1. sz. mell. GAMESZ'!D20+'8.2. sz. mell. ILMKS'!D20+'8.3. sz. mell. ÓVODA'!D20</f>
        <v>0</v>
      </c>
      <c r="E14" s="462">
        <f>+'6.1. sz. mell ÖNK'!E16+'7.1. sz. mell HIV'!E20+'8.1. sz. mell. GAMESZ'!E20+'8.2. sz. mell. ILMKS'!E20+'8.3. sz. mell. ÓVODA'!E20+'8.4. sz. mell. CSSK'!E20</f>
        <v>80343</v>
      </c>
    </row>
    <row r="15" spans="1:5" s="225" customFormat="1" ht="12" customHeight="1" x14ac:dyDescent="0.2">
      <c r="A15" s="177" t="s">
        <v>77</v>
      </c>
      <c r="B15" s="227" t="s">
        <v>238</v>
      </c>
      <c r="C15" s="620"/>
      <c r="D15" s="216"/>
      <c r="E15" s="613">
        <f>+'6.1. sz. mell ÖNK'!E17+'7.1. sz. mell HIV'!E21+'8.1. sz. mell. GAMESZ'!E21+'8.2. sz. mell. ILMKS'!E21+'8.3. sz. mell. ÓVODA'!E21</f>
        <v>0</v>
      </c>
    </row>
    <row r="16" spans="1:5" s="225" customFormat="1" ht="12" customHeight="1" x14ac:dyDescent="0.2">
      <c r="A16" s="177" t="s">
        <v>78</v>
      </c>
      <c r="B16" s="227" t="s">
        <v>239</v>
      </c>
      <c r="C16" s="620"/>
      <c r="D16" s="216"/>
      <c r="E16" s="462">
        <f>+'1.2.sz.mell.'!E79+'1.3.sz.mell.'!E16+'1.4.sz.mell.'!E16</f>
        <v>0</v>
      </c>
    </row>
    <row r="17" spans="1:5" s="225" customFormat="1" ht="12" customHeight="1" x14ac:dyDescent="0.2">
      <c r="A17" s="177" t="s">
        <v>79</v>
      </c>
      <c r="B17" s="227" t="s">
        <v>240</v>
      </c>
      <c r="C17" s="620"/>
      <c r="D17" s="216"/>
      <c r="E17" s="613">
        <f>+'1.2.sz.mell.'!E80+'1.3.sz.mell.'!E17+'1.4.sz.mell.'!E17</f>
        <v>0</v>
      </c>
    </row>
    <row r="18" spans="1:5" s="225" customFormat="1" ht="12" customHeight="1" x14ac:dyDescent="0.2">
      <c r="A18" s="177" t="s">
        <v>80</v>
      </c>
      <c r="B18" s="227" t="s">
        <v>241</v>
      </c>
      <c r="C18" s="612">
        <f>+'6.1. sz. mell ÖNK'!C20+'7.1. sz. mell HIV'!C22+'8.1. sz. mell. GAMESZ'!C22+'8.2. sz. mell. ILMKS'!C22+'8.3. sz. mell. ÓVODA'!C22+'8.4. sz. mell. CSSK'!C22</f>
        <v>326754292</v>
      </c>
      <c r="D18" s="614">
        <f>+'6.1. sz. mell ÖNK'!D20+'7.1. sz. mell HIV'!D22+'8.1. sz. mell. GAMESZ'!D22+'8.2. sz. mell. ILMKS'!D22+'8.3. sz. mell. ÓVODA'!D22+'8.4. sz. mell. CSSK'!D22</f>
        <v>511984666</v>
      </c>
      <c r="E18" s="613">
        <f>+'6.1. sz. mell ÖNK'!E20+'7.1. sz. mell HIV'!E22+'8.1. sz. mell. GAMESZ'!E22+'8.2. sz. mell. ILMKS'!E22+'8.3. sz. mell. ÓVODA'!E22+'8.4. sz. mell. CSSK'!E22</f>
        <v>462482622</v>
      </c>
    </row>
    <row r="19" spans="1:5" s="225" customFormat="1" ht="12" customHeight="1" thickBot="1" x14ac:dyDescent="0.25">
      <c r="A19" s="179" t="s">
        <v>87</v>
      </c>
      <c r="B19" s="228" t="s">
        <v>242</v>
      </c>
      <c r="C19" s="218"/>
      <c r="D19" s="218"/>
      <c r="E19" s="458">
        <f>+'1.2.sz.mell.'!E82+'1.3.sz.mell.'!E19+'1.4.sz.mell.'!E19</f>
        <v>0</v>
      </c>
    </row>
    <row r="20" spans="1:5" s="225" customFormat="1" ht="12" customHeight="1" thickBot="1" x14ac:dyDescent="0.25">
      <c r="A20" s="183" t="s">
        <v>8</v>
      </c>
      <c r="B20" s="184" t="s">
        <v>243</v>
      </c>
      <c r="C20" s="215">
        <f>SUM(C21:C25)</f>
        <v>11889295</v>
      </c>
      <c r="D20" s="215">
        <f>SUM(D21:D25)</f>
        <v>445842552</v>
      </c>
      <c r="E20" s="209">
        <f>SUM(E21:E25)</f>
        <v>449044607</v>
      </c>
    </row>
    <row r="21" spans="1:5" s="225" customFormat="1" ht="12" customHeight="1" x14ac:dyDescent="0.2">
      <c r="A21" s="178" t="s">
        <v>59</v>
      </c>
      <c r="B21" s="226" t="s">
        <v>244</v>
      </c>
      <c r="C21" s="621">
        <f>+'6.1. sz. mell ÖNK'!C23</f>
        <v>0</v>
      </c>
      <c r="D21" s="619">
        <f>+'6.1. sz. mell ÖNK'!D23</f>
        <v>0</v>
      </c>
      <c r="E21" s="462">
        <f>+'6.1. sz. mell ÖNK'!E23</f>
        <v>16000000</v>
      </c>
    </row>
    <row r="22" spans="1:5" s="225" customFormat="1" ht="12" customHeight="1" x14ac:dyDescent="0.2">
      <c r="A22" s="177" t="s">
        <v>60</v>
      </c>
      <c r="B22" s="227" t="s">
        <v>245</v>
      </c>
      <c r="C22" s="620"/>
      <c r="D22" s="216"/>
      <c r="E22" s="613">
        <f>+'6.1. sz. mell ÖNK'!E24</f>
        <v>0</v>
      </c>
    </row>
    <row r="23" spans="1:5" s="225" customFormat="1" ht="12" customHeight="1" x14ac:dyDescent="0.2">
      <c r="A23" s="177" t="s">
        <v>61</v>
      </c>
      <c r="B23" s="227" t="s">
        <v>246</v>
      </c>
      <c r="C23" s="620"/>
      <c r="D23" s="216"/>
      <c r="E23" s="462">
        <f>+'6.1. sz. mell ÖNK'!E25</f>
        <v>0</v>
      </c>
    </row>
    <row r="24" spans="1:5" s="225" customFormat="1" ht="12" customHeight="1" x14ac:dyDescent="0.2">
      <c r="A24" s="177" t="s">
        <v>62</v>
      </c>
      <c r="B24" s="227" t="s">
        <v>247</v>
      </c>
      <c r="C24" s="620"/>
      <c r="D24" s="216"/>
      <c r="E24" s="613">
        <f>+'6.1. sz. mell ÖNK'!E26</f>
        <v>0</v>
      </c>
    </row>
    <row r="25" spans="1:5" s="225" customFormat="1" ht="12" customHeight="1" x14ac:dyDescent="0.2">
      <c r="A25" s="177" t="s">
        <v>119</v>
      </c>
      <c r="B25" s="227" t="s">
        <v>248</v>
      </c>
      <c r="C25" s="612">
        <f>+'6.1. sz. mell ÖNK'!C27</f>
        <v>11889295</v>
      </c>
      <c r="D25" s="614">
        <f>+'6.1. sz. mell ÖNK'!D27</f>
        <v>445842552</v>
      </c>
      <c r="E25" s="613">
        <f>+'6.1. sz. mell ÖNK'!E27</f>
        <v>433044607</v>
      </c>
    </row>
    <row r="26" spans="1:5" s="225" customFormat="1" ht="12" customHeight="1" thickBot="1" x14ac:dyDescent="0.25">
      <c r="A26" s="179" t="s">
        <v>120</v>
      </c>
      <c r="B26" s="207" t="s">
        <v>249</v>
      </c>
      <c r="C26" s="218"/>
      <c r="D26" s="218"/>
      <c r="E26" s="462">
        <f>+'6.1. sz. mell ÖNK'!E28</f>
        <v>0</v>
      </c>
    </row>
    <row r="27" spans="1:5" s="225" customFormat="1" ht="12" customHeight="1" thickBot="1" x14ac:dyDescent="0.25">
      <c r="A27" s="183" t="s">
        <v>121</v>
      </c>
      <c r="B27" s="184" t="s">
        <v>617</v>
      </c>
      <c r="C27" s="221">
        <f>SUM(C28:C33)+'7.1. sz. mell HIV'!C24</f>
        <v>100808000</v>
      </c>
      <c r="D27" s="221">
        <f>SUM(D28:D33)+'7.1. sz. mell HIV'!D24</f>
        <v>100808000</v>
      </c>
      <c r="E27" s="339">
        <f>SUM(E28:E33)+'7.1. sz. mell HIV'!E24</f>
        <v>110487569</v>
      </c>
    </row>
    <row r="28" spans="1:5" s="225" customFormat="1" ht="12" customHeight="1" x14ac:dyDescent="0.2">
      <c r="A28" s="178" t="s">
        <v>250</v>
      </c>
      <c r="B28" s="226" t="s">
        <v>727</v>
      </c>
      <c r="C28" s="615">
        <f>+'6.1. sz. mell ÖNK'!C30</f>
        <v>15000</v>
      </c>
      <c r="D28" s="616">
        <f>+'6.1. sz. mell ÖNK'!D30</f>
        <v>13000000</v>
      </c>
      <c r="E28" s="617">
        <f>+'6.1. sz. mell ÖNK'!E30</f>
        <v>14064016</v>
      </c>
    </row>
    <row r="29" spans="1:5" s="225" customFormat="1" ht="12" customHeight="1" x14ac:dyDescent="0.2">
      <c r="A29" s="177" t="s">
        <v>251</v>
      </c>
      <c r="B29" s="227" t="s">
        <v>621</v>
      </c>
      <c r="C29" s="612">
        <f>+'6.1. sz. mell ÖNK'!C31</f>
        <v>0</v>
      </c>
      <c r="D29" s="614">
        <f>+'6.1. sz. mell ÖNK'!D31</f>
        <v>0</v>
      </c>
      <c r="E29" s="613">
        <f>+'6.1. sz. mell ÖNK'!E31</f>
        <v>0</v>
      </c>
    </row>
    <row r="30" spans="1:5" s="225" customFormat="1" ht="12" customHeight="1" x14ac:dyDescent="0.2">
      <c r="A30" s="177" t="s">
        <v>252</v>
      </c>
      <c r="B30" s="227" t="s">
        <v>622</v>
      </c>
      <c r="C30" s="612">
        <f>+'6.1. sz. mell ÖNK'!C32</f>
        <v>71200000</v>
      </c>
      <c r="D30" s="614">
        <f>+'6.1. sz. mell ÖNK'!D32</f>
        <v>71200000</v>
      </c>
      <c r="E30" s="613">
        <f>+'6.1. sz. mell ÖNK'!E32</f>
        <v>81841484</v>
      </c>
    </row>
    <row r="31" spans="1:5" s="225" customFormat="1" ht="12" customHeight="1" x14ac:dyDescent="0.2">
      <c r="A31" s="177" t="s">
        <v>632</v>
      </c>
      <c r="B31" s="227" t="s">
        <v>726</v>
      </c>
      <c r="C31" s="612">
        <f>+'6.1. sz. mell ÖNK'!C33</f>
        <v>3043000</v>
      </c>
      <c r="D31" s="614">
        <f>+'6.1. sz. mell ÖNK'!D33</f>
        <v>55000</v>
      </c>
      <c r="E31" s="613">
        <f>+'6.1. sz. mell ÖNK'!E33</f>
        <v>0</v>
      </c>
    </row>
    <row r="32" spans="1:5" s="225" customFormat="1" ht="12" customHeight="1" x14ac:dyDescent="0.2">
      <c r="A32" s="177" t="s">
        <v>618</v>
      </c>
      <c r="B32" s="227" t="s">
        <v>631</v>
      </c>
      <c r="C32" s="612">
        <f>+'6.1. sz. mell ÖNK'!C34</f>
        <v>13500000</v>
      </c>
      <c r="D32" s="614">
        <f>+'6.1. sz. mell ÖNK'!D34</f>
        <v>13500000</v>
      </c>
      <c r="E32" s="613">
        <f>+'6.1. sz. mell ÖNK'!E34</f>
        <v>13191529</v>
      </c>
    </row>
    <row r="33" spans="1:5" s="225" customFormat="1" ht="12" customHeight="1" thickBot="1" x14ac:dyDescent="0.25">
      <c r="A33" s="179" t="s">
        <v>620</v>
      </c>
      <c r="B33" s="207" t="s">
        <v>253</v>
      </c>
      <c r="C33" s="611">
        <f>+'6.1. sz. mell ÖNK'!C35</f>
        <v>13000000</v>
      </c>
      <c r="D33" s="638">
        <f>+'6.1. sz. mell ÖNK'!D35</f>
        <v>3003000</v>
      </c>
      <c r="E33" s="462">
        <f>+'6.1. sz. mell ÖNK'!E35</f>
        <v>1041150</v>
      </c>
    </row>
    <row r="34" spans="1:5" s="225" customFormat="1" ht="12" customHeight="1" thickBot="1" x14ac:dyDescent="0.25">
      <c r="A34" s="183" t="s">
        <v>10</v>
      </c>
      <c r="B34" s="184" t="s">
        <v>254</v>
      </c>
      <c r="C34" s="215">
        <f>SUM(C35:C44)</f>
        <v>99769882</v>
      </c>
      <c r="D34" s="215">
        <f>SUM(D35:D44)</f>
        <v>105549299</v>
      </c>
      <c r="E34" s="198">
        <f>SUM(E35:E44)</f>
        <v>100772371</v>
      </c>
    </row>
    <row r="35" spans="1:5" s="225" customFormat="1" ht="12" customHeight="1" x14ac:dyDescent="0.2">
      <c r="A35" s="180" t="s">
        <v>63</v>
      </c>
      <c r="B35" s="654" t="s">
        <v>255</v>
      </c>
      <c r="C35" s="647">
        <f>+'6.1. sz. mell ÖNK'!C37+'7.1. sz. mell HIV'!C9+'8.1. sz. mell. GAMESZ'!C9+'8.2. sz. mell. ILMKS'!C9+'8.3. sz. mell. ÓVODA'!C9+'8.4. sz. mell. CSSK'!C9</f>
        <v>7614213</v>
      </c>
      <c r="D35" s="655">
        <f>+'6.1. sz. mell ÖNK'!D37+'7.1. sz. mell HIV'!D9+'8.1. sz. mell. GAMESZ'!D9+'8.2. sz. mell. ILMKS'!D9+'8.3. sz. mell. ÓVODA'!D9+'8.4. sz. mell. CSSK'!D9</f>
        <v>10114213</v>
      </c>
      <c r="E35" s="169">
        <f>+'6.1. sz. mell ÖNK'!E37+'7.1. sz. mell HIV'!E9+'8.1. sz. mell. GAMESZ'!E9+'8.2. sz. mell. ILMKS'!E9+'8.3. sz. mell. ÓVODA'!E9+'8.4. sz. mell. CSSK'!E9</f>
        <v>9342121</v>
      </c>
    </row>
    <row r="36" spans="1:5" s="225" customFormat="1" ht="12" customHeight="1" x14ac:dyDescent="0.2">
      <c r="A36" s="177" t="s">
        <v>64</v>
      </c>
      <c r="B36" s="227" t="s">
        <v>256</v>
      </c>
      <c r="C36" s="612">
        <f>+'6.1. sz. mell ÖNK'!C38+'7.1. sz. mell HIV'!C10+'8.1. sz. mell. GAMESZ'!C10+'8.2. sz. mell. ILMKS'!C10+'8.3. sz. mell. ÓVODA'!C10+'8.4. sz. mell. CSSK'!C10</f>
        <v>61583417</v>
      </c>
      <c r="D36" s="614">
        <f>+'6.1. sz. mell ÖNK'!D38+'7.1. sz. mell HIV'!D10+'8.1. sz. mell. GAMESZ'!D10+'8.2. sz. mell. ILMKS'!D10+'8.3. sz. mell. ÓVODA'!D10+'8.4. sz. mell. CSSK'!D10</f>
        <v>39624084</v>
      </c>
      <c r="E36" s="613">
        <f>+'6.1. sz. mell ÖNK'!E38+'7.1. sz. mell HIV'!E10+'8.1. sz. mell. GAMESZ'!E10+'8.2. sz. mell. ILMKS'!E10+'8.3. sz. mell. ÓVODA'!E10+'8.4. sz. mell. CSSK'!E10</f>
        <v>39572619</v>
      </c>
    </row>
    <row r="37" spans="1:5" s="225" customFormat="1" ht="12" customHeight="1" x14ac:dyDescent="0.2">
      <c r="A37" s="177" t="s">
        <v>65</v>
      </c>
      <c r="B37" s="227" t="s">
        <v>257</v>
      </c>
      <c r="C37" s="612">
        <f>+'6.1. sz. mell ÖNK'!C39+'7.1. sz. mell HIV'!C11+'8.1. sz. mell. GAMESZ'!C11+'8.2. sz. mell. ILMKS'!C11+'8.3. sz. mell. ÓVODA'!C11+'8.4. sz. mell. CSSK'!C11</f>
        <v>2112430</v>
      </c>
      <c r="D37" s="614">
        <f>+'6.1. sz. mell ÖNK'!D39+'7.1. sz. mell HIV'!D11+'8.1. sz. mell. GAMESZ'!D11+'8.2. sz. mell. ILMKS'!D11+'8.3. sz. mell. ÓVODA'!D11+'8.4. sz. mell. CSSK'!D11</f>
        <v>2247509</v>
      </c>
      <c r="E37" s="613">
        <f>+'6.1. sz. mell ÖNK'!E39+'7.1. sz. mell HIV'!E11+'8.1. sz. mell. GAMESZ'!E11+'8.2. sz. mell. ILMKS'!E11+'8.3. sz. mell. ÓVODA'!E11+'8.4. sz. mell. CSSK'!E11</f>
        <v>3201522</v>
      </c>
    </row>
    <row r="38" spans="1:5" s="225" customFormat="1" ht="12" customHeight="1" x14ac:dyDescent="0.2">
      <c r="A38" s="177" t="s">
        <v>123</v>
      </c>
      <c r="B38" s="227" t="s">
        <v>258</v>
      </c>
      <c r="C38" s="612">
        <f>+'6.1. sz. mell ÖNK'!C40+'7.1. sz. mell HIV'!C12+'8.1. sz. mell. GAMESZ'!C12+'8.2. sz. mell. ILMKS'!C12+'8.3. sz. mell. ÓVODA'!C12+'8.4. sz. mell. CSSK'!C12</f>
        <v>3500000</v>
      </c>
      <c r="D38" s="614">
        <f>+'6.1. sz. mell ÖNK'!D40+'7.1. sz. mell HIV'!D12+'8.1. sz. mell. GAMESZ'!D12+'8.2. sz. mell. ILMKS'!D12+'8.3. sz. mell. ÓVODA'!D12+'8.4. sz. mell. CSSK'!D12</f>
        <v>3500000</v>
      </c>
      <c r="E38" s="613">
        <f>+'6.1. sz. mell ÖNK'!E40+'7.1. sz. mell HIV'!E12+'8.1. sz. mell. GAMESZ'!E12+'8.2. sz. mell. ILMKS'!E12+'8.3. sz. mell. ÓVODA'!E12+'8.4. sz. mell. CSSK'!E12</f>
        <v>0</v>
      </c>
    </row>
    <row r="39" spans="1:5" s="225" customFormat="1" ht="12" customHeight="1" x14ac:dyDescent="0.2">
      <c r="A39" s="177" t="s">
        <v>124</v>
      </c>
      <c r="B39" s="227" t="s">
        <v>259</v>
      </c>
      <c r="C39" s="612">
        <f>+'6.1. sz. mell ÖNK'!C41+'7.1. sz. mell HIV'!C13+'8.1. sz. mell. GAMESZ'!C13+'8.2. sz. mell. ILMKS'!C13+'8.3. sz. mell. ÓVODA'!C13+'8.4. sz. mell. CSSK'!C13</f>
        <v>4841543</v>
      </c>
      <c r="D39" s="614">
        <f>+'6.1. sz. mell ÖNK'!D41+'7.1. sz. mell HIV'!D13+'8.1. sz. mell. GAMESZ'!D13+'8.2. sz. mell. ILMKS'!D13+'8.3. sz. mell. ÓVODA'!D13+'8.4. sz. mell. CSSK'!D13</f>
        <v>28000876</v>
      </c>
      <c r="E39" s="613">
        <f>+'6.1. sz. mell ÖNK'!E41+'7.1. sz. mell HIV'!E13+'8.1. sz. mell. GAMESZ'!E13+'8.2. sz. mell. ILMKS'!E13+'8.3. sz. mell. ÓVODA'!E13+'8.4. sz. mell. CSSK'!E13</f>
        <v>29768075</v>
      </c>
    </row>
    <row r="40" spans="1:5" s="225" customFormat="1" ht="12" customHeight="1" x14ac:dyDescent="0.2">
      <c r="A40" s="177" t="s">
        <v>125</v>
      </c>
      <c r="B40" s="227" t="s">
        <v>260</v>
      </c>
      <c r="C40" s="612">
        <f>+'6.1. sz. mell ÖNK'!C42+'7.1. sz. mell HIV'!C14+'8.1. sz. mell. GAMESZ'!C14+'8.2. sz. mell. ILMKS'!C14+'8.3. sz. mell. ÓVODA'!C14+'8.4. sz. mell. CSSK'!C14</f>
        <v>20118279</v>
      </c>
      <c r="D40" s="614">
        <f>+'6.1. sz. mell ÖNK'!D42+'7.1. sz. mell HIV'!D14+'8.1. sz. mell. GAMESZ'!D14+'8.2. sz. mell. ILMKS'!D14+'8.3. sz. mell. ÓVODA'!D14+'8.4. sz. mell. CSSK'!D14</f>
        <v>22034229</v>
      </c>
      <c r="E40" s="613">
        <f>+'6.1. sz. mell ÖNK'!E42+'7.1. sz. mell HIV'!E14+'8.1. sz. mell. GAMESZ'!E14+'8.2. sz. mell. ILMKS'!E14+'8.3. sz. mell. ÓVODA'!E14+'8.4. sz. mell. CSSK'!E14</f>
        <v>18450386</v>
      </c>
    </row>
    <row r="41" spans="1:5" s="225" customFormat="1" ht="12" customHeight="1" x14ac:dyDescent="0.2">
      <c r="A41" s="177" t="s">
        <v>126</v>
      </c>
      <c r="B41" s="227" t="s">
        <v>261</v>
      </c>
      <c r="C41" s="612">
        <f>+'6.1. sz. mell ÖNK'!C43+'7.1. sz. mell HIV'!C15+'8.1. sz. mell. GAMESZ'!C15+'8.2. sz. mell. ILMKS'!C15+'8.3. sz. mell. ÓVODA'!C15+'8.4. sz. mell. CSSK'!C15</f>
        <v>0</v>
      </c>
      <c r="D41" s="614">
        <f>+'6.1. sz. mell ÖNK'!D43+'7.1. sz. mell HIV'!D15+'8.1. sz. mell. GAMESZ'!D15+'8.2. sz. mell. ILMKS'!D15+'8.3. sz. mell. ÓVODA'!D15+'8.4. sz. mell. CSSK'!D15</f>
        <v>0</v>
      </c>
      <c r="E41" s="613">
        <f>+'6.1. sz. mell ÖNK'!E43+'7.1. sz. mell HIV'!E15+'8.1. sz. mell. GAMESZ'!E15+'8.2. sz. mell. ILMKS'!E15+'8.3. sz. mell. ÓVODA'!E15+'8.4. sz. mell. CSSK'!E15</f>
        <v>0</v>
      </c>
    </row>
    <row r="42" spans="1:5" s="225" customFormat="1" ht="12" customHeight="1" x14ac:dyDescent="0.2">
      <c r="A42" s="177" t="s">
        <v>127</v>
      </c>
      <c r="B42" s="227" t="s">
        <v>262</v>
      </c>
      <c r="C42" s="612">
        <f>+'6.1. sz. mell ÖNK'!C44+'7.1. sz. mell HIV'!C16+'8.1. sz. mell. GAMESZ'!C16+'8.2. sz. mell. ILMKS'!C16+'8.3. sz. mell. ÓVODA'!C16+'8.4. sz. mell. CSSK'!C16</f>
        <v>0</v>
      </c>
      <c r="D42" s="614">
        <f>+'6.1. sz. mell ÖNK'!D44+'7.1. sz. mell HIV'!D16+'8.1. sz. mell. GAMESZ'!D16+'8.2. sz. mell. ILMKS'!D16+'8.3. sz. mell. ÓVODA'!D16+'8.4. sz. mell. CSSK'!D16</f>
        <v>100</v>
      </c>
      <c r="E42" s="613">
        <f>+'6.1. sz. mell ÖNK'!E44+'7.1. sz. mell HIV'!E16+'8.1. sz. mell. GAMESZ'!E16+'8.2. sz. mell. ILMKS'!E16+'8.3. sz. mell. ÓVODA'!E16+'8.4. sz. mell. CSSK'!E16</f>
        <v>2883</v>
      </c>
    </row>
    <row r="43" spans="1:5" s="225" customFormat="1" ht="12" customHeight="1" x14ac:dyDescent="0.2">
      <c r="A43" s="177" t="s">
        <v>263</v>
      </c>
      <c r="B43" s="227" t="s">
        <v>264</v>
      </c>
      <c r="C43" s="612">
        <f>+'6.1. sz. mell ÖNK'!C45+'7.1. sz. mell HIV'!C17+'8.1. sz. mell. GAMESZ'!C17+'8.2. sz. mell. ILMKS'!C17+'8.3. sz. mell. ÓVODA'!C17+'8.4. sz. mell. CSSK'!C17</f>
        <v>0</v>
      </c>
      <c r="D43" s="614">
        <f>+'6.1. sz. mell ÖNK'!D45+'7.1. sz. mell HIV'!D17+'8.1. sz. mell. GAMESZ'!D17+'8.2. sz. mell. ILMKS'!D17+'8.3. sz. mell. ÓVODA'!D17+'8.4. sz. mell. CSSK'!D17</f>
        <v>0</v>
      </c>
      <c r="E43" s="613">
        <f>+'6.1. sz. mell ÖNK'!E45+'7.1. sz. mell HIV'!E17+'8.1. sz. mell. GAMESZ'!E17+'8.2. sz. mell. ILMKS'!E17+'8.3. sz. mell. ÓVODA'!E17+'8.4. sz. mell. CSSK'!E17</f>
        <v>0</v>
      </c>
    </row>
    <row r="44" spans="1:5" s="225" customFormat="1" ht="12" customHeight="1" thickBot="1" x14ac:dyDescent="0.25">
      <c r="A44" s="181" t="s">
        <v>265</v>
      </c>
      <c r="B44" s="656" t="s">
        <v>266</v>
      </c>
      <c r="C44" s="649">
        <f>+'6.1. sz. mell ÖNK'!C46+'7.1. sz. mell HIV'!C18+'8.1. sz. mell. GAMESZ'!C18+'8.2. sz. mell. ILMKS'!C18+'8.3. sz. mell. ÓVODA'!C18+'8.4. sz. mell. CSSK'!C18</f>
        <v>0</v>
      </c>
      <c r="D44" s="657">
        <f>+'6.1. sz. mell ÖNK'!D46+'7.1. sz. mell HIV'!D18+'8.1. sz. mell. GAMESZ'!D18+'8.2. sz. mell. ILMKS'!D18+'8.3. sz. mell. ÓVODA'!D18+'8.4. sz. mell. CSSK'!D18</f>
        <v>28288</v>
      </c>
      <c r="E44" s="458">
        <f>+'6.1. sz. mell ÖNK'!E46+'7.1. sz. mell HIV'!E18+'8.1. sz. mell. GAMESZ'!E18+'8.2. sz. mell. ILMKS'!E18+'8.3. sz. mell. ÓVODA'!E18+'8.4. sz. mell. CSSK'!E18</f>
        <v>434765</v>
      </c>
    </row>
    <row r="45" spans="1:5" s="225" customFormat="1" ht="12" customHeight="1" thickBot="1" x14ac:dyDescent="0.25">
      <c r="A45" s="652" t="s">
        <v>11</v>
      </c>
      <c r="B45" s="658" t="s">
        <v>267</v>
      </c>
      <c r="C45" s="650">
        <f>SUM(C46:C50)</f>
        <v>27204000</v>
      </c>
      <c r="D45" s="650">
        <f>SUM(D46:D50)</f>
        <v>34300110</v>
      </c>
      <c r="E45" s="458">
        <f>SUM(E46:E50)</f>
        <v>7799244</v>
      </c>
    </row>
    <row r="46" spans="1:5" s="225" customFormat="1" ht="12" customHeight="1" x14ac:dyDescent="0.2">
      <c r="A46" s="178" t="s">
        <v>66</v>
      </c>
      <c r="B46" s="226" t="s">
        <v>268</v>
      </c>
      <c r="C46" s="236"/>
      <c r="D46" s="236"/>
      <c r="E46" s="169"/>
    </row>
    <row r="47" spans="1:5" s="225" customFormat="1" ht="12" customHeight="1" x14ac:dyDescent="0.2">
      <c r="A47" s="177" t="s">
        <v>67</v>
      </c>
      <c r="B47" s="227" t="s">
        <v>269</v>
      </c>
      <c r="C47" s="612">
        <f>+'6.1. sz. mell ÖNK'!C49</f>
        <v>27204000</v>
      </c>
      <c r="D47" s="614">
        <f>+'6.1. sz. mell ÖNK'!D49</f>
        <v>34182000</v>
      </c>
      <c r="E47" s="613">
        <f>+'6.1. sz. mell ÖNK'!E49</f>
        <v>7444300</v>
      </c>
    </row>
    <row r="48" spans="1:5" s="225" customFormat="1" ht="12" customHeight="1" x14ac:dyDescent="0.2">
      <c r="A48" s="177" t="s">
        <v>270</v>
      </c>
      <c r="B48" s="227" t="s">
        <v>271</v>
      </c>
      <c r="C48" s="612">
        <f>+'6.1. sz. mell ÖNK'!C50+'7.1. sz. mell HIV'!C32+'8.1. sz. mell. GAMESZ'!C32+'8.2. sz. mell. ILMKS'!C32+'8.3. sz. mell. ÓVODA'!C32+'8.4. sz. mell. CSSK'!C32</f>
        <v>0</v>
      </c>
      <c r="D48" s="614">
        <f>+'6.1. sz. mell ÖNK'!D50+'7.1. sz. mell HIV'!D32+'8.1. sz. mell. GAMESZ'!D32+'8.2. sz. mell. ILMKS'!D32+'8.3. sz. mell. ÓVODA'!D32+'8.4. sz. mell. CSSK'!D32</f>
        <v>118110</v>
      </c>
      <c r="E48" s="613">
        <f>+'6.1. sz. mell ÖNK'!E50+'7.1. sz. mell HIV'!E32+'8.1. sz. mell. GAMESZ'!E32+'8.2. sz. mell. ILMKS'!E32+'8.3. sz. mell. ÓVODA'!E32+'8.4. sz. mell. CSSK'!E32</f>
        <v>354330</v>
      </c>
    </row>
    <row r="49" spans="1:5" s="225" customFormat="1" ht="12" customHeight="1" x14ac:dyDescent="0.2">
      <c r="A49" s="177" t="s">
        <v>272</v>
      </c>
      <c r="B49" s="227" t="s">
        <v>273</v>
      </c>
      <c r="C49" s="219"/>
      <c r="D49" s="219"/>
      <c r="E49" s="613">
        <f>+'6.1. sz. mell ÖNK'!E51+'7.1. sz. mell HIV'!E33+'8.1. sz. mell. GAMESZ'!E33+'8.2. sz. mell. ILMKS'!E33+'8.3. sz. mell. ÓVODA'!E33+'8.4. sz. mell. CSSK'!E33</f>
        <v>614</v>
      </c>
    </row>
    <row r="50" spans="1:5" s="225" customFormat="1" ht="12" customHeight="1" thickBot="1" x14ac:dyDescent="0.25">
      <c r="A50" s="179" t="s">
        <v>274</v>
      </c>
      <c r="B50" s="228" t="s">
        <v>275</v>
      </c>
      <c r="C50" s="220"/>
      <c r="D50" s="220"/>
      <c r="E50" s="458"/>
    </row>
    <row r="51" spans="1:5" s="225" customFormat="1" ht="17.25" customHeight="1" thickBot="1" x14ac:dyDescent="0.25">
      <c r="A51" s="183" t="s">
        <v>128</v>
      </c>
      <c r="B51" s="184" t="s">
        <v>276</v>
      </c>
      <c r="C51" s="215">
        <f>SUM(C52:C54)</f>
        <v>0</v>
      </c>
      <c r="D51" s="215">
        <f>SUM(D52:D54)</f>
        <v>0</v>
      </c>
      <c r="E51" s="198"/>
    </row>
    <row r="52" spans="1:5" s="225" customFormat="1" ht="12" customHeight="1" x14ac:dyDescent="0.2">
      <c r="A52" s="178" t="s">
        <v>68</v>
      </c>
      <c r="B52" s="226" t="s">
        <v>277</v>
      </c>
      <c r="C52" s="217"/>
      <c r="D52" s="217"/>
      <c r="E52" s="459"/>
    </row>
    <row r="53" spans="1:5" s="225" customFormat="1" ht="12" customHeight="1" x14ac:dyDescent="0.2">
      <c r="A53" s="177" t="s">
        <v>69</v>
      </c>
      <c r="B53" s="227" t="s">
        <v>278</v>
      </c>
      <c r="C53" s="216"/>
      <c r="D53" s="216"/>
      <c r="E53" s="461"/>
    </row>
    <row r="54" spans="1:5" s="225" customFormat="1" ht="12" customHeight="1" x14ac:dyDescent="0.2">
      <c r="A54" s="177" t="s">
        <v>279</v>
      </c>
      <c r="B54" s="227" t="s">
        <v>280</v>
      </c>
      <c r="C54" s="216"/>
      <c r="D54" s="216"/>
      <c r="E54" s="461"/>
    </row>
    <row r="55" spans="1:5" s="225" customFormat="1" ht="12" customHeight="1" thickBot="1" x14ac:dyDescent="0.25">
      <c r="A55" s="179" t="s">
        <v>281</v>
      </c>
      <c r="B55" s="228" t="s">
        <v>282</v>
      </c>
      <c r="C55" s="218"/>
      <c r="D55" s="218"/>
      <c r="E55" s="458"/>
    </row>
    <row r="56" spans="1:5" s="225" customFormat="1" ht="12" customHeight="1" thickBot="1" x14ac:dyDescent="0.25">
      <c r="A56" s="183" t="s">
        <v>13</v>
      </c>
      <c r="B56" s="205" t="s">
        <v>283</v>
      </c>
      <c r="C56" s="215">
        <f>SUM(C57:C59)</f>
        <v>810000</v>
      </c>
      <c r="D56" s="215">
        <f>SUM(D57:D59)</f>
        <v>810000</v>
      </c>
      <c r="E56" s="198">
        <f>SUM(E57:E60)</f>
        <v>175000</v>
      </c>
    </row>
    <row r="57" spans="1:5" s="225" customFormat="1" ht="12" customHeight="1" x14ac:dyDescent="0.2">
      <c r="A57" s="178" t="s">
        <v>129</v>
      </c>
      <c r="B57" s="226" t="s">
        <v>284</v>
      </c>
      <c r="C57" s="219"/>
      <c r="D57" s="219"/>
      <c r="E57" s="459"/>
    </row>
    <row r="58" spans="1:5" s="225" customFormat="1" ht="27.75" customHeight="1" x14ac:dyDescent="0.2">
      <c r="A58" s="177" t="s">
        <v>130</v>
      </c>
      <c r="B58" s="227" t="s">
        <v>285</v>
      </c>
      <c r="C58" s="615">
        <f>+'6.1. sz. mell ÖNK'!C60</f>
        <v>810000</v>
      </c>
      <c r="D58" s="614">
        <f>+'6.1. sz. mell ÖNK'!D60</f>
        <v>810000</v>
      </c>
      <c r="E58" s="617">
        <f>+'6.1. sz. mell ÖNK'!E60</f>
        <v>0</v>
      </c>
    </row>
    <row r="59" spans="1:5" s="225" customFormat="1" ht="12" customHeight="1" x14ac:dyDescent="0.2">
      <c r="A59" s="177" t="s">
        <v>150</v>
      </c>
      <c r="B59" s="227" t="s">
        <v>286</v>
      </c>
      <c r="C59" s="615">
        <f>+'6.1. sz. mell ÖNK'!C61</f>
        <v>0</v>
      </c>
      <c r="D59" s="614">
        <f>+'6.1. sz. mell ÖNK'!D61</f>
        <v>0</v>
      </c>
      <c r="E59" s="617">
        <f>+'6.1. sz. mell ÖNK'!E61</f>
        <v>175000</v>
      </c>
    </row>
    <row r="60" spans="1:5" s="225" customFormat="1" ht="12" customHeight="1" thickBot="1" x14ac:dyDescent="0.25">
      <c r="A60" s="179" t="s">
        <v>287</v>
      </c>
      <c r="B60" s="228" t="s">
        <v>288</v>
      </c>
      <c r="C60" s="219"/>
      <c r="D60" s="219"/>
      <c r="E60" s="458"/>
    </row>
    <row r="61" spans="1:5" s="225" customFormat="1" ht="12" customHeight="1" thickBot="1" x14ac:dyDescent="0.25">
      <c r="A61" s="183" t="s">
        <v>14</v>
      </c>
      <c r="B61" s="184" t="s">
        <v>289</v>
      </c>
      <c r="C61" s="221">
        <f>+C6+C13+C20+C27+C34+C45+C51+C56</f>
        <v>1090362447</v>
      </c>
      <c r="D61" s="221">
        <f>+D6+D13+D20+D27+D34+D45+D51+D56</f>
        <v>1717470058</v>
      </c>
      <c r="E61" s="339">
        <f>+E6+E13+E20+E27+E34+E45+E51+E56</f>
        <v>1649611572</v>
      </c>
    </row>
    <row r="62" spans="1:5" s="225" customFormat="1" ht="12" customHeight="1" thickBot="1" x14ac:dyDescent="0.25">
      <c r="A62" s="659" t="s">
        <v>290</v>
      </c>
      <c r="B62" s="660" t="s">
        <v>291</v>
      </c>
      <c r="C62" s="214">
        <f>+C63+C64+C65</f>
        <v>29896000</v>
      </c>
      <c r="D62" s="214">
        <f>+D63+D64+D65</f>
        <v>29896000</v>
      </c>
      <c r="E62" s="214">
        <f>+E63+E64+E65</f>
        <v>9998000</v>
      </c>
    </row>
    <row r="63" spans="1:5" s="225" customFormat="1" ht="12" customHeight="1" x14ac:dyDescent="0.2">
      <c r="A63" s="180" t="s">
        <v>292</v>
      </c>
      <c r="B63" s="654" t="s">
        <v>293</v>
      </c>
      <c r="C63" s="647">
        <f>+'6.1. sz. mell ÖNK'!C65</f>
        <v>29896000</v>
      </c>
      <c r="D63" s="655">
        <f>+'6.1. sz. mell ÖNK'!D65</f>
        <v>29896000</v>
      </c>
      <c r="E63" s="459">
        <f>+'6.1. sz. mell ÖNK'!E65</f>
        <v>9998000</v>
      </c>
    </row>
    <row r="64" spans="1:5" s="225" customFormat="1" ht="12" customHeight="1" x14ac:dyDescent="0.2">
      <c r="A64" s="177" t="s">
        <v>294</v>
      </c>
      <c r="B64" s="227" t="s">
        <v>295</v>
      </c>
      <c r="C64" s="219"/>
      <c r="D64" s="219"/>
      <c r="E64" s="460">
        <f>+'6.1. sz. mell ÖNK'!E66</f>
        <v>0</v>
      </c>
    </row>
    <row r="65" spans="1:5" s="225" customFormat="1" ht="12" customHeight="1" thickBot="1" x14ac:dyDescent="0.25">
      <c r="A65" s="181" t="s">
        <v>296</v>
      </c>
      <c r="B65" s="661" t="s">
        <v>341</v>
      </c>
      <c r="C65" s="662"/>
      <c r="D65" s="662"/>
      <c r="E65" s="458">
        <f>+'6.1. sz. mell ÖNK'!E67</f>
        <v>0</v>
      </c>
    </row>
    <row r="66" spans="1:5" s="225" customFormat="1" ht="12" customHeight="1" thickBot="1" x14ac:dyDescent="0.25">
      <c r="A66" s="237" t="s">
        <v>298</v>
      </c>
      <c r="B66" s="205" t="s">
        <v>299</v>
      </c>
      <c r="C66" s="215">
        <f>+C67+C68+C69+C70</f>
        <v>0</v>
      </c>
      <c r="D66" s="215">
        <f>+D67+D68+D69+D70</f>
        <v>0</v>
      </c>
      <c r="E66" s="198">
        <f>+'1.2.sz.mell.'!E129+'1.3.sz.mell.'!E66+'1.4.sz.mell.'!E66</f>
        <v>0</v>
      </c>
    </row>
    <row r="67" spans="1:5" s="225" customFormat="1" ht="13.5" customHeight="1" x14ac:dyDescent="0.2">
      <c r="A67" s="178" t="s">
        <v>106</v>
      </c>
      <c r="B67" s="226" t="s">
        <v>300</v>
      </c>
      <c r="C67" s="219"/>
      <c r="D67" s="219"/>
      <c r="E67" s="169">
        <f>+'1.2.sz.mell.'!E130+'1.3.sz.mell.'!E67+'1.4.sz.mell.'!E67</f>
        <v>0</v>
      </c>
    </row>
    <row r="68" spans="1:5" s="225" customFormat="1" ht="12" customHeight="1" x14ac:dyDescent="0.2">
      <c r="A68" s="177" t="s">
        <v>107</v>
      </c>
      <c r="B68" s="227" t="s">
        <v>301</v>
      </c>
      <c r="C68" s="219"/>
      <c r="D68" s="219"/>
      <c r="E68" s="460">
        <f>+'1.2.sz.mell.'!E131+'1.3.sz.mell.'!E68+'1.4.sz.mell.'!E68</f>
        <v>0</v>
      </c>
    </row>
    <row r="69" spans="1:5" s="225" customFormat="1" ht="12" customHeight="1" x14ac:dyDescent="0.2">
      <c r="A69" s="177" t="s">
        <v>302</v>
      </c>
      <c r="B69" s="227" t="s">
        <v>303</v>
      </c>
      <c r="C69" s="219"/>
      <c r="D69" s="219"/>
      <c r="E69" s="460">
        <f>+'1.2.sz.mell.'!E132+'1.3.sz.mell.'!E69+'1.4.sz.mell.'!E69</f>
        <v>0</v>
      </c>
    </row>
    <row r="70" spans="1:5" s="225" customFormat="1" ht="12" customHeight="1" thickBot="1" x14ac:dyDescent="0.25">
      <c r="A70" s="179" t="s">
        <v>304</v>
      </c>
      <c r="B70" s="228" t="s">
        <v>305</v>
      </c>
      <c r="C70" s="219"/>
      <c r="D70" s="219"/>
      <c r="E70" s="458">
        <f>+'1.2.sz.mell.'!E133+'1.3.sz.mell.'!E70+'1.4.sz.mell.'!E70</f>
        <v>0</v>
      </c>
    </row>
    <row r="71" spans="1:5" s="225" customFormat="1" ht="12" customHeight="1" thickBot="1" x14ac:dyDescent="0.25">
      <c r="A71" s="237" t="s">
        <v>306</v>
      </c>
      <c r="B71" s="205" t="s">
        <v>307</v>
      </c>
      <c r="C71" s="215">
        <f>+C72+C73</f>
        <v>72349342</v>
      </c>
      <c r="D71" s="215">
        <f>+D72+D73</f>
        <v>191553525</v>
      </c>
      <c r="E71" s="198">
        <f>SUM(E72:E73)</f>
        <v>191553525</v>
      </c>
    </row>
    <row r="72" spans="1:5" s="225" customFormat="1" ht="12" customHeight="1" x14ac:dyDescent="0.2">
      <c r="A72" s="178" t="s">
        <v>308</v>
      </c>
      <c r="B72" s="226" t="s">
        <v>309</v>
      </c>
      <c r="C72" s="615">
        <f>+'6.1. sz. mell ÖNK'!C74+'7.1. sz. mell HIV'!C37+'8.1. sz. mell. GAMESZ'!C37+'8.2. sz. mell. ILMKS'!C37+'8.3. sz. mell. ÓVODA'!C37+'8.4. sz. mell. CSSK'!C37</f>
        <v>72349342</v>
      </c>
      <c r="D72" s="616">
        <f>+'6.1. sz. mell ÖNK'!D74+'7.1. sz. mell HIV'!D37+'8.1. sz. mell. GAMESZ'!D37+'8.2. sz. mell. ILMKS'!D37+'8.3. sz. mell. ÓVODA'!D37+'8.4. sz. mell. CSSK'!D37</f>
        <v>190750097</v>
      </c>
      <c r="E72" s="617">
        <f>+'6.1. sz. mell ÖNK'!E74+'7.1. sz. mell HIV'!E37+'8.1. sz. mell. GAMESZ'!E37+'8.2. sz. mell. ILMKS'!E37+'8.3. sz. mell. ÓVODA'!E37+'8.4. sz. mell. CSSK'!E37</f>
        <v>190750097</v>
      </c>
    </row>
    <row r="73" spans="1:5" s="225" customFormat="1" ht="12" customHeight="1" thickBot="1" x14ac:dyDescent="0.25">
      <c r="A73" s="179" t="s">
        <v>310</v>
      </c>
      <c r="B73" s="228" t="s">
        <v>311</v>
      </c>
      <c r="C73" s="611">
        <f>+'6.1. sz. mell ÖNK'!C75+'7.1. sz. mell HIV'!C38+'8.1. sz. mell. GAMESZ'!C38+'8.2. sz. mell. ILMKS'!C38+'8.3. sz. mell. ÓVODA'!C38+'8.4. sz. mell. CSSK'!C38</f>
        <v>0</v>
      </c>
      <c r="D73" s="638">
        <f>+'6.1. sz. mell ÖNK'!D75+'7.1. sz. mell HIV'!D38+'8.1. sz. mell. GAMESZ'!D38+'8.2. sz. mell. ILMKS'!D38+'8.3. sz. mell. ÓVODA'!D38+'8.4. sz. mell. CSSK'!D38</f>
        <v>803428</v>
      </c>
      <c r="E73" s="462">
        <f>+'6.1. sz. mell ÖNK'!E75+'7.1. sz. mell HIV'!E38+'8.1. sz. mell. GAMESZ'!E38+'8.2. sz. mell. ILMKS'!E38+'8.3. sz. mell. ÓVODA'!E38+'8.4. sz. mell. CSSK'!E38</f>
        <v>803428</v>
      </c>
    </row>
    <row r="74" spans="1:5" s="225" customFormat="1" ht="12" customHeight="1" thickBot="1" x14ac:dyDescent="0.25">
      <c r="A74" s="237" t="s">
        <v>312</v>
      </c>
      <c r="B74" s="205" t="s">
        <v>313</v>
      </c>
      <c r="C74" s="215">
        <f>+C75+C76+C77</f>
        <v>0</v>
      </c>
      <c r="D74" s="215">
        <f>+D75+D76+D77</f>
        <v>0</v>
      </c>
      <c r="E74" s="198">
        <f>SUM(E75:E77)</f>
        <v>18607309</v>
      </c>
    </row>
    <row r="75" spans="1:5" s="225" customFormat="1" ht="12" customHeight="1" x14ac:dyDescent="0.2">
      <c r="A75" s="178" t="s">
        <v>314</v>
      </c>
      <c r="B75" s="226" t="s">
        <v>315</v>
      </c>
      <c r="C75" s="219"/>
      <c r="D75" s="219"/>
      <c r="E75" s="459">
        <f>+'6.1. sz. mell ÖNK'!E77</f>
        <v>18607309</v>
      </c>
    </row>
    <row r="76" spans="1:5" s="225" customFormat="1" ht="12" customHeight="1" x14ac:dyDescent="0.2">
      <c r="A76" s="177" t="s">
        <v>316</v>
      </c>
      <c r="B76" s="227" t="s">
        <v>317</v>
      </c>
      <c r="C76" s="219"/>
      <c r="D76" s="219"/>
      <c r="E76" s="461"/>
    </row>
    <row r="77" spans="1:5" s="225" customFormat="1" ht="12" customHeight="1" thickBot="1" x14ac:dyDescent="0.25">
      <c r="A77" s="179" t="s">
        <v>318</v>
      </c>
      <c r="B77" s="207" t="s">
        <v>319</v>
      </c>
      <c r="C77" s="219"/>
      <c r="D77" s="219"/>
      <c r="E77" s="458">
        <f>+'1.2.sz.mell.'!E140+'1.3.sz.mell.'!E77+'1.4.sz.mell.'!E77</f>
        <v>0</v>
      </c>
    </row>
    <row r="78" spans="1:5" s="225" customFormat="1" ht="12" customHeight="1" thickBot="1" x14ac:dyDescent="0.25">
      <c r="A78" s="237" t="s">
        <v>320</v>
      </c>
      <c r="B78" s="205" t="s">
        <v>321</v>
      </c>
      <c r="C78" s="215">
        <f>+C79+C80+C81+C82</f>
        <v>0</v>
      </c>
      <c r="D78" s="215">
        <f>+D79+D80+D81+D82</f>
        <v>0</v>
      </c>
      <c r="E78" s="198">
        <f>+'1.2.sz.mell.'!E141+'1.3.sz.mell.'!E78+'1.4.sz.mell.'!E78</f>
        <v>0</v>
      </c>
    </row>
    <row r="79" spans="1:5" s="225" customFormat="1" ht="12" customHeight="1" x14ac:dyDescent="0.2">
      <c r="A79" s="229" t="s">
        <v>322</v>
      </c>
      <c r="B79" s="226" t="s">
        <v>323</v>
      </c>
      <c r="C79" s="219"/>
      <c r="D79" s="219"/>
      <c r="E79" s="459">
        <f>+'1.2.sz.mell.'!E142+'1.3.sz.mell.'!E79+'1.4.sz.mell.'!E79</f>
        <v>0</v>
      </c>
    </row>
    <row r="80" spans="1:5" s="225" customFormat="1" ht="12" customHeight="1" x14ac:dyDescent="0.2">
      <c r="A80" s="230" t="s">
        <v>324</v>
      </c>
      <c r="B80" s="227" t="s">
        <v>325</v>
      </c>
      <c r="C80" s="219"/>
      <c r="D80" s="219"/>
      <c r="E80" s="461">
        <f>+'1.2.sz.mell.'!E143+'1.3.sz.mell.'!E80+'1.4.sz.mell.'!E80</f>
        <v>0</v>
      </c>
    </row>
    <row r="81" spans="1:5" s="225" customFormat="1" ht="12" customHeight="1" x14ac:dyDescent="0.2">
      <c r="A81" s="230" t="s">
        <v>326</v>
      </c>
      <c r="B81" s="227" t="s">
        <v>327</v>
      </c>
      <c r="C81" s="219"/>
      <c r="D81" s="219"/>
      <c r="E81" s="461">
        <f>+'1.2.sz.mell.'!E144+'1.3.sz.mell.'!E81+'1.4.sz.mell.'!E81</f>
        <v>0</v>
      </c>
    </row>
    <row r="82" spans="1:5" s="225" customFormat="1" ht="12" customHeight="1" thickBot="1" x14ac:dyDescent="0.25">
      <c r="A82" s="238" t="s">
        <v>328</v>
      </c>
      <c r="B82" s="207" t="s">
        <v>329</v>
      </c>
      <c r="C82" s="219"/>
      <c r="D82" s="219"/>
      <c r="E82" s="458"/>
    </row>
    <row r="83" spans="1:5" s="225" customFormat="1" ht="12" customHeight="1" thickBot="1" x14ac:dyDescent="0.25">
      <c r="A83" s="237" t="s">
        <v>330</v>
      </c>
      <c r="B83" s="205" t="s">
        <v>331</v>
      </c>
      <c r="C83" s="240"/>
      <c r="D83" s="240"/>
      <c r="E83" s="198"/>
    </row>
    <row r="84" spans="1:5" s="225" customFormat="1" ht="12" customHeight="1" thickBot="1" x14ac:dyDescent="0.25">
      <c r="A84" s="237" t="s">
        <v>332</v>
      </c>
      <c r="B84" s="161" t="s">
        <v>333</v>
      </c>
      <c r="C84" s="221">
        <f>+C62+C66+C71+C74+C78+C83</f>
        <v>102245342</v>
      </c>
      <c r="D84" s="221">
        <f>+D62+D66+D71+D74+D78+D83</f>
        <v>221449525</v>
      </c>
      <c r="E84" s="339">
        <f>+E62+E66+E71+E74+E78+E83</f>
        <v>220158834</v>
      </c>
    </row>
    <row r="85" spans="1:5" s="225" customFormat="1" ht="12" customHeight="1" thickBot="1" x14ac:dyDescent="0.25">
      <c r="A85" s="239" t="s">
        <v>334</v>
      </c>
      <c r="B85" s="164" t="s">
        <v>335</v>
      </c>
      <c r="C85" s="221">
        <f>+C61+C84</f>
        <v>1192607789</v>
      </c>
      <c r="D85" s="221">
        <f>+D61+D84</f>
        <v>1938919583</v>
      </c>
      <c r="E85" s="339">
        <f>+E61+E84</f>
        <v>1869770406</v>
      </c>
    </row>
    <row r="86" spans="1:5" s="225" customFormat="1" ht="12" customHeight="1" x14ac:dyDescent="0.2">
      <c r="A86" s="159"/>
      <c r="B86" s="159"/>
      <c r="C86" s="160"/>
      <c r="D86" s="160"/>
      <c r="E86" s="160"/>
    </row>
    <row r="87" spans="1:5" ht="16.5" customHeight="1" x14ac:dyDescent="0.25">
      <c r="A87" s="700" t="s">
        <v>35</v>
      </c>
      <c r="B87" s="700"/>
      <c r="C87" s="700"/>
      <c r="D87" s="700"/>
      <c r="E87" s="700"/>
    </row>
    <row r="88" spans="1:5" s="231" customFormat="1" ht="16.5" customHeight="1" thickBot="1" x14ac:dyDescent="0.3">
      <c r="A88" s="33" t="s">
        <v>110</v>
      </c>
      <c r="B88" s="33"/>
      <c r="C88" s="192"/>
      <c r="D88" s="192"/>
      <c r="E88" s="192" t="s">
        <v>637</v>
      </c>
    </row>
    <row r="89" spans="1:5" s="231" customFormat="1" ht="16.5" customHeight="1" x14ac:dyDescent="0.25">
      <c r="A89" s="701" t="s">
        <v>58</v>
      </c>
      <c r="B89" s="703" t="s">
        <v>170</v>
      </c>
      <c r="C89" s="705" t="str">
        <f>+C3</f>
        <v>2017. évi</v>
      </c>
      <c r="D89" s="705"/>
      <c r="E89" s="706"/>
    </row>
    <row r="90" spans="1:5" ht="38.1" customHeight="1" thickBot="1" x14ac:dyDescent="0.3">
      <c r="A90" s="702"/>
      <c r="B90" s="704"/>
      <c r="C90" s="34" t="s">
        <v>171</v>
      </c>
      <c r="D90" s="34" t="s">
        <v>176</v>
      </c>
      <c r="E90" s="35" t="s">
        <v>177</v>
      </c>
    </row>
    <row r="91" spans="1:5" s="224" customFormat="1" ht="12" customHeight="1" thickBot="1" x14ac:dyDescent="0.25">
      <c r="A91" s="188" t="s">
        <v>336</v>
      </c>
      <c r="B91" s="189" t="s">
        <v>337</v>
      </c>
      <c r="C91" s="189" t="s">
        <v>338</v>
      </c>
      <c r="D91" s="189" t="s">
        <v>339</v>
      </c>
      <c r="E91" s="190" t="s">
        <v>340</v>
      </c>
    </row>
    <row r="92" spans="1:5" ht="12" customHeight="1" thickBot="1" x14ac:dyDescent="0.3">
      <c r="A92" s="185" t="s">
        <v>6</v>
      </c>
      <c r="B92" s="187" t="s">
        <v>342</v>
      </c>
      <c r="C92" s="214">
        <f>SUM(C93:C97)</f>
        <v>1075874011</v>
      </c>
      <c r="D92" s="214">
        <f>SUM(D93:D97)</f>
        <v>1309086965</v>
      </c>
      <c r="E92" s="334">
        <f>SUM(E93:E97)</f>
        <v>1007869837</v>
      </c>
    </row>
    <row r="93" spans="1:5" ht="12" customHeight="1" x14ac:dyDescent="0.25">
      <c r="A93" s="180" t="s">
        <v>70</v>
      </c>
      <c r="B93" s="173" t="s">
        <v>36</v>
      </c>
      <c r="C93" s="655">
        <f>+'6.1. sz. mell ÖNK'!C92+'7.1. sz. mell HIV'!C45+'8.1. sz. mell. GAMESZ'!C45+'8.2. sz. mell. ILMKS'!C45+'8.3. sz. mell. ÓVODA'!C45+'8.4. sz. mell. CSSK'!C45</f>
        <v>567694567</v>
      </c>
      <c r="D93" s="655">
        <f>+'6.1. sz. mell ÖNK'!D92+'7.1. sz. mell HIV'!D45+'8.1. sz. mell. GAMESZ'!D45+'8.2. sz. mell. ILMKS'!D45+'8.3. sz. mell. ÓVODA'!D45+'8.4. sz. mell. CSSK'!D45</f>
        <v>610079831</v>
      </c>
      <c r="E93" s="459">
        <f>+'6.1. sz. mell ÖNK'!E92+'7.1. sz. mell HIV'!E45+'8.1. sz. mell. GAMESZ'!E45+'8.2. sz. mell. ILMKS'!E45+'8.3. sz. mell. ÓVODA'!E45+'8.4. sz. mell. CSSK'!E45</f>
        <v>520830519</v>
      </c>
    </row>
    <row r="94" spans="1:5" ht="12" customHeight="1" x14ac:dyDescent="0.25">
      <c r="A94" s="177" t="s">
        <v>71</v>
      </c>
      <c r="B94" s="171" t="s">
        <v>131</v>
      </c>
      <c r="C94" s="614">
        <f>+'6.1. sz. mell ÖNK'!C93+'7.1. sz. mell HIV'!C46+'8.1. sz. mell. GAMESZ'!C46+'8.2. sz. mell. ILMKS'!C46+'8.3. sz. mell. ÓVODA'!C46+'8.4. sz. mell. CSSK'!C46</f>
        <v>104093187</v>
      </c>
      <c r="D94" s="614">
        <f>+'6.1. sz. mell ÖNK'!D93+'7.1. sz. mell HIV'!D46+'8.1. sz. mell. GAMESZ'!D46+'8.2. sz. mell. ILMKS'!D46+'8.3. sz. mell. ÓVODA'!D46+'8.4. sz. mell. CSSK'!D46</f>
        <v>116072917</v>
      </c>
      <c r="E94" s="460">
        <f>+'6.1. sz. mell ÖNK'!E93+'7.1. sz. mell HIV'!E46+'8.1. sz. mell. GAMESZ'!E46+'8.2. sz. mell. ILMKS'!E46+'8.3. sz. mell. ÓVODA'!E46+'8.4. sz. mell. CSSK'!E46</f>
        <v>93647581</v>
      </c>
    </row>
    <row r="95" spans="1:5" ht="12" customHeight="1" x14ac:dyDescent="0.25">
      <c r="A95" s="177" t="s">
        <v>72</v>
      </c>
      <c r="B95" s="171" t="s">
        <v>98</v>
      </c>
      <c r="C95" s="614">
        <f>+'6.1. sz. mell ÖNK'!C94+'7.1. sz. mell HIV'!C47+'8.1. sz. mell. GAMESZ'!C47+'8.2. sz. mell. ILMKS'!C47+'8.3. sz. mell. ÓVODA'!C47+'8.4. sz. mell. CSSK'!C47</f>
        <v>355426257</v>
      </c>
      <c r="D95" s="614">
        <f>+'6.1. sz. mell ÖNK'!D94+'7.1. sz. mell HIV'!D47+'8.1. sz. mell. GAMESZ'!D47+'8.2. sz. mell. ILMKS'!D47+'8.3. sz. mell. ÓVODA'!D47+'8.4. sz. mell. CSSK'!D47</f>
        <v>526726102</v>
      </c>
      <c r="E95" s="460">
        <f>+'6.1. sz. mell ÖNK'!E94+'7.1. sz. mell HIV'!E47+'8.1. sz. mell. GAMESZ'!E47+'8.2. sz. mell. ILMKS'!E47+'8.3. sz. mell. ÓVODA'!E47+'8.4. sz. mell. CSSK'!E47</f>
        <v>351273602</v>
      </c>
    </row>
    <row r="96" spans="1:5" ht="12" customHeight="1" x14ac:dyDescent="0.25">
      <c r="A96" s="177" t="s">
        <v>73</v>
      </c>
      <c r="B96" s="174" t="s">
        <v>132</v>
      </c>
      <c r="C96" s="614">
        <f>+'6.1. sz. mell ÖNK'!C96+'7.1. sz. mell HIV'!C48+'8.1. sz. mell. GAMESZ'!C48+'8.2. sz. mell. ILMKS'!C48+'8.3. sz. mell. ÓVODA'!C48+'8.4. sz. mell. CSSK'!C48</f>
        <v>24760000</v>
      </c>
      <c r="D96" s="614">
        <f>+'6.1. sz. mell ÖNK'!D96+'7.1. sz. mell HIV'!D48+'8.1. sz. mell. GAMESZ'!D48+'8.2. sz. mell. ILMKS'!D48+'8.3. sz. mell. ÓVODA'!D48+'8.4. sz. mell. CSSK'!D48</f>
        <v>24760000</v>
      </c>
      <c r="E96" s="460">
        <f>+'6.1. sz. mell ÖNK'!E96+'7.1. sz. mell HIV'!E48+'8.1. sz. mell. GAMESZ'!E48+'8.2. sz. mell. ILMKS'!E48+'8.3. sz. mell. ÓVODA'!E48+'8.4. sz. mell. CSSK'!E48</f>
        <v>15812020</v>
      </c>
    </row>
    <row r="97" spans="1:5" ht="12" customHeight="1" x14ac:dyDescent="0.25">
      <c r="A97" s="177" t="s">
        <v>82</v>
      </c>
      <c r="B97" s="182" t="s">
        <v>133</v>
      </c>
      <c r="C97" s="614">
        <f>+'6.1. sz. mell ÖNK'!C97+'7.1. sz. mell HIV'!C49+'8.1. sz. mell. GAMESZ'!C49+'8.2. sz. mell. ILMKS'!C49+'8.3. sz. mell. ÓVODA'!C49+'8.4. sz. mell. CSSK'!C49</f>
        <v>23900000</v>
      </c>
      <c r="D97" s="614">
        <f>+'6.1. sz. mell ÖNK'!D97+'7.1. sz. mell HIV'!D49+'8.1. sz. mell. GAMESZ'!D49+'8.2. sz. mell. ILMKS'!D49+'8.3. sz. mell. ÓVODA'!D49+'8.4. sz. mell. CSSK'!D49</f>
        <v>31448115</v>
      </c>
      <c r="E97" s="460">
        <f>+'6.1. sz. mell ÖNK'!E97+'7.1. sz. mell HIV'!E49+'8.1. sz. mell. GAMESZ'!E49+'8.2. sz. mell. ILMKS'!E49+'8.3. sz. mell. ÓVODA'!E49+'8.4. sz. mell. CSSK'!E49</f>
        <v>26306115</v>
      </c>
    </row>
    <row r="98" spans="1:5" ht="12" customHeight="1" x14ac:dyDescent="0.25">
      <c r="A98" s="177" t="s">
        <v>74</v>
      </c>
      <c r="B98" s="171" t="s">
        <v>343</v>
      </c>
      <c r="C98" s="220"/>
      <c r="D98" s="220"/>
      <c r="E98" s="461"/>
    </row>
    <row r="99" spans="1:5" ht="12" customHeight="1" x14ac:dyDescent="0.25">
      <c r="A99" s="177" t="s">
        <v>75</v>
      </c>
      <c r="B99" s="194" t="s">
        <v>344</v>
      </c>
      <c r="C99" s="220"/>
      <c r="D99" s="220"/>
      <c r="E99" s="461"/>
    </row>
    <row r="100" spans="1:5" ht="12" customHeight="1" x14ac:dyDescent="0.25">
      <c r="A100" s="177" t="s">
        <v>83</v>
      </c>
      <c r="B100" s="195" t="s">
        <v>345</v>
      </c>
      <c r="C100" s="220"/>
      <c r="D100" s="220"/>
      <c r="E100" s="461"/>
    </row>
    <row r="101" spans="1:5" ht="12" customHeight="1" x14ac:dyDescent="0.25">
      <c r="A101" s="177" t="s">
        <v>84</v>
      </c>
      <c r="B101" s="195" t="s">
        <v>346</v>
      </c>
      <c r="C101" s="219"/>
      <c r="D101" s="219"/>
      <c r="E101" s="460"/>
    </row>
    <row r="102" spans="1:5" ht="12" customHeight="1" x14ac:dyDescent="0.25">
      <c r="A102" s="177" t="s">
        <v>85</v>
      </c>
      <c r="B102" s="194" t="s">
        <v>347</v>
      </c>
      <c r="C102" s="614">
        <f>+'6.1. sz. mell ÖNK'!C102</f>
        <v>1600000</v>
      </c>
      <c r="D102" s="614">
        <f>+'6.1. sz. mell ÖNK'!D102</f>
        <v>1600000</v>
      </c>
      <c r="E102" s="460">
        <f>+'6.1. sz. mell ÖNK'!E102</f>
        <v>1500000</v>
      </c>
    </row>
    <row r="103" spans="1:5" ht="12" customHeight="1" x14ac:dyDescent="0.25">
      <c r="A103" s="177" t="s">
        <v>86</v>
      </c>
      <c r="B103" s="194" t="s">
        <v>348</v>
      </c>
      <c r="C103" s="220"/>
      <c r="D103" s="220"/>
      <c r="E103" s="461"/>
    </row>
    <row r="104" spans="1:5" ht="12" customHeight="1" x14ac:dyDescent="0.25">
      <c r="A104" s="177" t="s">
        <v>88</v>
      </c>
      <c r="B104" s="195" t="s">
        <v>349</v>
      </c>
      <c r="C104" s="220"/>
      <c r="D104" s="220"/>
      <c r="E104" s="461"/>
    </row>
    <row r="105" spans="1:5" ht="12" customHeight="1" x14ac:dyDescent="0.25">
      <c r="A105" s="176" t="s">
        <v>134</v>
      </c>
      <c r="B105" s="196" t="s">
        <v>350</v>
      </c>
      <c r="C105" s="220"/>
      <c r="D105" s="220"/>
      <c r="E105" s="461"/>
    </row>
    <row r="106" spans="1:5" ht="12" customHeight="1" thickBot="1" x14ac:dyDescent="0.3">
      <c r="A106" s="181" t="s">
        <v>351</v>
      </c>
      <c r="B106" s="197" t="s">
        <v>352</v>
      </c>
      <c r="C106" s="662"/>
      <c r="D106" s="662"/>
      <c r="E106" s="653"/>
    </row>
    <row r="107" spans="1:5" ht="12" customHeight="1" thickBot="1" x14ac:dyDescent="0.3">
      <c r="A107" s="176" t="s">
        <v>353</v>
      </c>
      <c r="B107" s="669" t="s">
        <v>354</v>
      </c>
      <c r="C107" s="670">
        <f>+'6.1. sz. mell ÖNK'!C107</f>
        <v>22300000</v>
      </c>
      <c r="D107" s="670">
        <f>+'6.1. sz. mell ÖNK'!D107</f>
        <v>29300000</v>
      </c>
      <c r="E107" s="462">
        <f>+'6.1. sz. mell ÖNK'!E107</f>
        <v>24258000</v>
      </c>
    </row>
    <row r="108" spans="1:5" ht="12" customHeight="1" thickBot="1" x14ac:dyDescent="0.3">
      <c r="A108" s="183" t="s">
        <v>7</v>
      </c>
      <c r="B108" s="186" t="s">
        <v>355</v>
      </c>
      <c r="C108" s="215">
        <f>+C109+C111+C113</f>
        <v>94105341</v>
      </c>
      <c r="D108" s="215">
        <f>+D109+D111+D113</f>
        <v>600439964</v>
      </c>
      <c r="E108" s="198">
        <f>+'1.2.sz.mell.'!E108+'1.3.sz.mell.'!E108+'1.4.sz.mell.'!E108</f>
        <v>86733857</v>
      </c>
    </row>
    <row r="109" spans="1:5" ht="12" customHeight="1" x14ac:dyDescent="0.25">
      <c r="A109" s="178" t="s">
        <v>76</v>
      </c>
      <c r="B109" s="172" t="s">
        <v>149</v>
      </c>
      <c r="C109" s="616">
        <f>+'6.1. sz. mell ÖNK'!C109+'7.1. sz. mell HIV'!C51+'8.1. sz. mell. GAMESZ'!C51+'8.2. sz. mell. ILMKS'!C51+'8.3. sz. mell. ÓVODA'!C51+'8.4. sz. mell. CSSK'!C51</f>
        <v>92597341</v>
      </c>
      <c r="D109" s="616">
        <f>+'6.1. sz. mell ÖNK'!D109+'7.1. sz. mell HIV'!D51+'8.1. sz. mell. GAMESZ'!D51+'8.2. sz. mell. ILMKS'!D51+'8.3. sz. mell. ÓVODA'!D51+'8.4. sz. mell. CSSK'!D51</f>
        <v>553690917</v>
      </c>
      <c r="E109" s="617">
        <f>+'6.1. sz. mell ÖNK'!E109+'7.1. sz. mell HIV'!E51+'8.1. sz. mell. GAMESZ'!E51+'8.2. sz. mell. ILMKS'!E51+'8.3. sz. mell. ÓVODA'!E51+'8.4. sz. mell. CSSK'!E51</f>
        <v>70321966</v>
      </c>
    </row>
    <row r="110" spans="1:5" ht="12" customHeight="1" x14ac:dyDescent="0.25">
      <c r="A110" s="178" t="s">
        <v>77</v>
      </c>
      <c r="B110" s="175" t="s">
        <v>356</v>
      </c>
      <c r="C110" s="219"/>
      <c r="D110" s="219"/>
      <c r="E110" s="617">
        <f>+'1.2.sz.mell.'!E110+'1.3.sz.mell.'!E110+'1.4.sz.mell.'!E110</f>
        <v>0</v>
      </c>
    </row>
    <row r="111" spans="1:5" x14ac:dyDescent="0.25">
      <c r="A111" s="178" t="s">
        <v>78</v>
      </c>
      <c r="B111" s="175" t="s">
        <v>135</v>
      </c>
      <c r="C111" s="614">
        <f>+'6.1. sz. mell ÖNK'!C111+'7.1. sz. mell HIV'!C52+'8.1. sz. mell. GAMESZ'!C52+'8.2. sz. mell. ILMKS'!C52+'8.3. sz. mell. ÓVODA'!C52+'8.4. sz. mell. CSSK'!C52</f>
        <v>1508000</v>
      </c>
      <c r="D111" s="614">
        <f>+'6.1. sz. mell ÖNK'!D111+'7.1. sz. mell HIV'!D52+'8.1. sz. mell. GAMESZ'!D52+'8.2. sz. mell. ILMKS'!D52+'8.3. sz. mell. ÓVODA'!D52+'8.4. sz. mell. CSSK'!D52</f>
        <v>46749047</v>
      </c>
      <c r="E111" s="617">
        <f>+'6.1. sz. mell ÖNK'!E111+'7.1. sz. mell HIV'!E52+'8.1. sz. mell. GAMESZ'!E52+'8.2. sz. mell. ILMKS'!E52+'8.3. sz. mell. ÓVODA'!E52+'8.4. sz. mell. CSSK'!E52</f>
        <v>16411891</v>
      </c>
    </row>
    <row r="112" spans="1:5" ht="12" customHeight="1" x14ac:dyDescent="0.25">
      <c r="A112" s="178" t="s">
        <v>79</v>
      </c>
      <c r="B112" s="175" t="s">
        <v>357</v>
      </c>
      <c r="C112" s="216"/>
      <c r="D112" s="216"/>
      <c r="E112" s="461"/>
    </row>
    <row r="113" spans="1:5" ht="12" customHeight="1" x14ac:dyDescent="0.25">
      <c r="A113" s="178" t="s">
        <v>80</v>
      </c>
      <c r="B113" s="207" t="s">
        <v>151</v>
      </c>
      <c r="C113" s="216"/>
      <c r="D113" s="216"/>
      <c r="E113" s="461"/>
    </row>
    <row r="114" spans="1:5" ht="21.75" customHeight="1" x14ac:dyDescent="0.25">
      <c r="A114" s="178" t="s">
        <v>87</v>
      </c>
      <c r="B114" s="206" t="s">
        <v>358</v>
      </c>
      <c r="C114" s="216"/>
      <c r="D114" s="216"/>
      <c r="E114" s="461"/>
    </row>
    <row r="115" spans="1:5" ht="24" customHeight="1" x14ac:dyDescent="0.25">
      <c r="A115" s="178" t="s">
        <v>89</v>
      </c>
      <c r="B115" s="222" t="s">
        <v>359</v>
      </c>
      <c r="C115" s="216"/>
      <c r="D115" s="216"/>
      <c r="E115" s="461"/>
    </row>
    <row r="116" spans="1:5" ht="12" customHeight="1" x14ac:dyDescent="0.25">
      <c r="A116" s="178" t="s">
        <v>136</v>
      </c>
      <c r="B116" s="195" t="s">
        <v>346</v>
      </c>
      <c r="C116" s="216"/>
      <c r="D116" s="216"/>
      <c r="E116" s="461"/>
    </row>
    <row r="117" spans="1:5" ht="12" customHeight="1" x14ac:dyDescent="0.25">
      <c r="A117" s="178" t="s">
        <v>137</v>
      </c>
      <c r="B117" s="195" t="s">
        <v>360</v>
      </c>
      <c r="C117" s="216"/>
      <c r="D117" s="216"/>
      <c r="E117" s="461"/>
    </row>
    <row r="118" spans="1:5" ht="12" customHeight="1" x14ac:dyDescent="0.25">
      <c r="A118" s="178" t="s">
        <v>138</v>
      </c>
      <c r="B118" s="195" t="s">
        <v>361</v>
      </c>
      <c r="C118" s="216"/>
      <c r="D118" s="216"/>
      <c r="E118" s="461"/>
    </row>
    <row r="119" spans="1:5" s="242" customFormat="1" ht="12" customHeight="1" x14ac:dyDescent="0.2">
      <c r="A119" s="178" t="s">
        <v>362</v>
      </c>
      <c r="B119" s="195" t="s">
        <v>349</v>
      </c>
      <c r="C119" s="216"/>
      <c r="D119" s="216"/>
      <c r="E119" s="461"/>
    </row>
    <row r="120" spans="1:5" ht="12" customHeight="1" x14ac:dyDescent="0.25">
      <c r="A120" s="178" t="s">
        <v>363</v>
      </c>
      <c r="B120" s="195" t="s">
        <v>364</v>
      </c>
      <c r="C120" s="216"/>
      <c r="D120" s="216"/>
      <c r="E120" s="461"/>
    </row>
    <row r="121" spans="1:5" ht="12" customHeight="1" thickBot="1" x14ac:dyDescent="0.3">
      <c r="A121" s="176" t="s">
        <v>365</v>
      </c>
      <c r="B121" s="195" t="s">
        <v>366</v>
      </c>
      <c r="C121" s="218"/>
      <c r="D121" s="218"/>
      <c r="E121" s="462"/>
    </row>
    <row r="122" spans="1:5" ht="12" customHeight="1" thickBot="1" x14ac:dyDescent="0.3">
      <c r="A122" s="185" t="s">
        <v>8</v>
      </c>
      <c r="B122" s="607" t="s">
        <v>367</v>
      </c>
      <c r="C122" s="214">
        <f>+C123+C124</f>
        <v>0</v>
      </c>
      <c r="D122" s="214">
        <f>+D123+D124</f>
        <v>6764217</v>
      </c>
      <c r="E122" s="169">
        <f>+'1.2.sz.mell.'!E122+'1.3.sz.mell.'!E122+'1.4.sz.mell.'!E122</f>
        <v>0</v>
      </c>
    </row>
    <row r="123" spans="1:5" ht="12" customHeight="1" x14ac:dyDescent="0.25">
      <c r="A123" s="180" t="s">
        <v>59</v>
      </c>
      <c r="B123" s="173" t="s">
        <v>44</v>
      </c>
      <c r="C123" s="667">
        <f>+'6.1. sz. mell ÖNK'!C123</f>
        <v>0</v>
      </c>
      <c r="D123" s="655">
        <f>+'6.1. sz. mell ÖNK'!D123</f>
        <v>6764217</v>
      </c>
      <c r="E123" s="459">
        <f>+'6.1. sz. mell ÖNK'!E123</f>
        <v>0</v>
      </c>
    </row>
    <row r="124" spans="1:5" ht="12" customHeight="1" thickBot="1" x14ac:dyDescent="0.3">
      <c r="A124" s="181" t="s">
        <v>60</v>
      </c>
      <c r="B124" s="592" t="s">
        <v>45</v>
      </c>
      <c r="C124" s="668">
        <f>+'6.1. sz. mell ÖNK'!C124</f>
        <v>0</v>
      </c>
      <c r="D124" s="668">
        <f>+'6.1. sz. mell ÖNK'!D124</f>
        <v>0</v>
      </c>
      <c r="E124" s="464">
        <f>+'6.1. sz. mell ÖNK'!E124</f>
        <v>0</v>
      </c>
    </row>
    <row r="125" spans="1:5" ht="12" customHeight="1" thickBot="1" x14ac:dyDescent="0.3">
      <c r="A125" s="652" t="s">
        <v>9</v>
      </c>
      <c r="B125" s="664" t="s">
        <v>368</v>
      </c>
      <c r="C125" s="650">
        <f>+C92+C108+C122</f>
        <v>1169979352</v>
      </c>
      <c r="D125" s="650">
        <f>+D92+D108+D122</f>
        <v>1916291146</v>
      </c>
      <c r="E125" s="653">
        <f>+E92+E108+E122</f>
        <v>1094603694</v>
      </c>
    </row>
    <row r="126" spans="1:5" ht="12" customHeight="1" thickBot="1" x14ac:dyDescent="0.3">
      <c r="A126" s="183" t="s">
        <v>10</v>
      </c>
      <c r="B126" s="191" t="s">
        <v>369</v>
      </c>
      <c r="C126" s="215">
        <f>+C127+C128+C129</f>
        <v>3532000</v>
      </c>
      <c r="D126" s="215">
        <f>+D127+D128+D129</f>
        <v>3532000</v>
      </c>
      <c r="E126" s="209">
        <f>+E127+E128+E129</f>
        <v>3532000</v>
      </c>
    </row>
    <row r="127" spans="1:5" ht="12" customHeight="1" x14ac:dyDescent="0.25">
      <c r="A127" s="178" t="s">
        <v>63</v>
      </c>
      <c r="B127" s="172" t="s">
        <v>370</v>
      </c>
      <c r="C127" s="615">
        <f>+'6.1. sz. mell ÖNK'!C127</f>
        <v>3532000</v>
      </c>
      <c r="D127" s="616">
        <f>+'6.1. sz. mell ÖNK'!D127</f>
        <v>3532000</v>
      </c>
      <c r="E127" s="617">
        <f>+'6.1. sz. mell ÖNK'!E127</f>
        <v>3532000</v>
      </c>
    </row>
    <row r="128" spans="1:5" ht="12" customHeight="1" x14ac:dyDescent="0.25">
      <c r="A128" s="178" t="s">
        <v>64</v>
      </c>
      <c r="B128" s="172" t="s">
        <v>371</v>
      </c>
      <c r="C128" s="216"/>
      <c r="D128" s="216"/>
      <c r="E128" s="461"/>
    </row>
    <row r="129" spans="1:9" ht="12" customHeight="1" thickBot="1" x14ac:dyDescent="0.3">
      <c r="A129" s="176" t="s">
        <v>65</v>
      </c>
      <c r="B129" s="170" t="s">
        <v>372</v>
      </c>
      <c r="C129" s="216"/>
      <c r="D129" s="216"/>
      <c r="E129" s="462"/>
    </row>
    <row r="130" spans="1:9" ht="12" customHeight="1" thickBot="1" x14ac:dyDescent="0.3">
      <c r="A130" s="183" t="s">
        <v>11</v>
      </c>
      <c r="B130" s="191" t="s">
        <v>373</v>
      </c>
      <c r="C130" s="215">
        <f>+C131+C132+C134+C133</f>
        <v>0</v>
      </c>
      <c r="D130" s="215">
        <f>+D131+D132+D134+D133</f>
        <v>0</v>
      </c>
      <c r="E130" s="169"/>
    </row>
    <row r="131" spans="1:9" ht="12" customHeight="1" x14ac:dyDescent="0.25">
      <c r="A131" s="178" t="s">
        <v>66</v>
      </c>
      <c r="B131" s="172" t="s">
        <v>374</v>
      </c>
      <c r="C131" s="216"/>
      <c r="D131" s="216"/>
      <c r="E131" s="459"/>
    </row>
    <row r="132" spans="1:9" ht="12" customHeight="1" x14ac:dyDescent="0.25">
      <c r="A132" s="178" t="s">
        <v>67</v>
      </c>
      <c r="B132" s="172" t="s">
        <v>375</v>
      </c>
      <c r="C132" s="216"/>
      <c r="D132" s="216"/>
      <c r="E132" s="461"/>
    </row>
    <row r="133" spans="1:9" ht="12" customHeight="1" x14ac:dyDescent="0.25">
      <c r="A133" s="178" t="s">
        <v>270</v>
      </c>
      <c r="B133" s="172" t="s">
        <v>376</v>
      </c>
      <c r="C133" s="216"/>
      <c r="D133" s="216"/>
      <c r="E133" s="460"/>
    </row>
    <row r="134" spans="1:9" ht="12" customHeight="1" thickBot="1" x14ac:dyDescent="0.3">
      <c r="A134" s="176" t="s">
        <v>272</v>
      </c>
      <c r="B134" s="170" t="s">
        <v>377</v>
      </c>
      <c r="C134" s="216"/>
      <c r="D134" s="216"/>
      <c r="E134" s="462"/>
    </row>
    <row r="135" spans="1:9" ht="12" customHeight="1" thickBot="1" x14ac:dyDescent="0.3">
      <c r="A135" s="183" t="s">
        <v>12</v>
      </c>
      <c r="B135" s="191" t="s">
        <v>378</v>
      </c>
      <c r="C135" s="221">
        <f>+C136+C137+C138+C139</f>
        <v>19096437</v>
      </c>
      <c r="D135" s="221">
        <f>+D136+D137+D138+D139</f>
        <v>19096437</v>
      </c>
      <c r="E135" s="169">
        <f>SUM(E136:E139)</f>
        <v>19096437</v>
      </c>
    </row>
    <row r="136" spans="1:9" ht="12" customHeight="1" x14ac:dyDescent="0.25">
      <c r="A136" s="180" t="s">
        <v>68</v>
      </c>
      <c r="B136" s="173" t="s">
        <v>379</v>
      </c>
      <c r="C136" s="79"/>
      <c r="D136" s="79"/>
      <c r="E136" s="459"/>
    </row>
    <row r="137" spans="1:9" ht="12" customHeight="1" x14ac:dyDescent="0.25">
      <c r="A137" s="178" t="s">
        <v>69</v>
      </c>
      <c r="B137" s="172" t="s">
        <v>380</v>
      </c>
      <c r="C137" s="612">
        <f>+'6.1. sz. mell ÖNK'!C137</f>
        <v>18143148</v>
      </c>
      <c r="D137" s="614">
        <f>+'6.1. sz. mell ÖNK'!D137</f>
        <v>18143148</v>
      </c>
      <c r="E137" s="613">
        <f>+'6.1. sz. mell ÖNK'!E137</f>
        <v>18143148</v>
      </c>
    </row>
    <row r="138" spans="1:9" ht="12" customHeight="1" x14ac:dyDescent="0.25">
      <c r="A138" s="178" t="s">
        <v>279</v>
      </c>
      <c r="B138" s="172" t="s">
        <v>381</v>
      </c>
      <c r="C138" s="622"/>
      <c r="D138" s="219"/>
      <c r="E138" s="613"/>
    </row>
    <row r="139" spans="1:9" ht="12" customHeight="1" thickBot="1" x14ac:dyDescent="0.3">
      <c r="A139" s="665" t="s">
        <v>281</v>
      </c>
      <c r="B139" s="666" t="s">
        <v>382</v>
      </c>
      <c r="C139" s="649">
        <f>+'6.1. sz. mell ÖNK'!C140</f>
        <v>953289</v>
      </c>
      <c r="D139" s="657">
        <f>+'6.1. sz. mell ÖNK'!D140</f>
        <v>953289</v>
      </c>
      <c r="E139" s="458">
        <f>+'6.1. sz. mell ÖNK'!E140</f>
        <v>953289</v>
      </c>
    </row>
    <row r="140" spans="1:9" ht="15" customHeight="1" thickBot="1" x14ac:dyDescent="0.3">
      <c r="A140" s="652" t="s">
        <v>13</v>
      </c>
      <c r="B140" s="664" t="s">
        <v>383</v>
      </c>
      <c r="C140" s="663">
        <f>+C141+C142+C143+C144</f>
        <v>0</v>
      </c>
      <c r="D140" s="663">
        <f>+D141+D142+D143+D144</f>
        <v>0</v>
      </c>
      <c r="E140" s="462"/>
      <c r="F140" s="232"/>
      <c r="G140" s="233"/>
      <c r="H140" s="233"/>
      <c r="I140" s="233"/>
    </row>
    <row r="141" spans="1:9" s="225" customFormat="1" ht="12.95" customHeight="1" x14ac:dyDescent="0.2">
      <c r="A141" s="178" t="s">
        <v>129</v>
      </c>
      <c r="B141" s="172" t="s">
        <v>384</v>
      </c>
      <c r="C141" s="216"/>
      <c r="D141" s="216"/>
      <c r="E141" s="459"/>
    </row>
    <row r="142" spans="1:9" ht="12.75" customHeight="1" x14ac:dyDescent="0.25">
      <c r="A142" s="178" t="s">
        <v>130</v>
      </c>
      <c r="B142" s="172" t="s">
        <v>385</v>
      </c>
      <c r="C142" s="216"/>
      <c r="D142" s="216"/>
      <c r="E142" s="461"/>
    </row>
    <row r="143" spans="1:9" ht="12.75" customHeight="1" x14ac:dyDescent="0.25">
      <c r="A143" s="178" t="s">
        <v>150</v>
      </c>
      <c r="B143" s="172" t="s">
        <v>386</v>
      </c>
      <c r="C143" s="216"/>
      <c r="D143" s="216"/>
      <c r="E143" s="460"/>
    </row>
    <row r="144" spans="1:9" ht="12.75" customHeight="1" thickBot="1" x14ac:dyDescent="0.3">
      <c r="A144" s="178" t="s">
        <v>287</v>
      </c>
      <c r="B144" s="172" t="s">
        <v>387</v>
      </c>
      <c r="C144" s="216"/>
      <c r="D144" s="216"/>
      <c r="E144" s="462"/>
    </row>
    <row r="145" spans="1:5" ht="16.5" thickBot="1" x14ac:dyDescent="0.3">
      <c r="A145" s="183" t="s">
        <v>14</v>
      </c>
      <c r="B145" s="191" t="s">
        <v>388</v>
      </c>
      <c r="C145" s="165">
        <f>+C126+C130+C135+C140</f>
        <v>22628437</v>
      </c>
      <c r="D145" s="165">
        <f>+D126+D130+D135+D140</f>
        <v>22628437</v>
      </c>
      <c r="E145" s="354">
        <f>+E126+E130+E135+E140</f>
        <v>22628437</v>
      </c>
    </row>
    <row r="146" spans="1:5" ht="16.5" thickBot="1" x14ac:dyDescent="0.3">
      <c r="A146" s="208" t="s">
        <v>15</v>
      </c>
      <c r="B146" s="211" t="s">
        <v>389</v>
      </c>
      <c r="C146" s="165">
        <f>+C125+C145</f>
        <v>1192607789</v>
      </c>
      <c r="D146" s="165">
        <f>+D125+D145</f>
        <v>1938919583</v>
      </c>
      <c r="E146" s="354">
        <f>+E125+E145</f>
        <v>1117232131</v>
      </c>
    </row>
    <row r="148" spans="1:5" ht="18.75" customHeight="1" x14ac:dyDescent="0.25">
      <c r="A148" s="699" t="s">
        <v>390</v>
      </c>
      <c r="B148" s="699"/>
      <c r="C148" s="699"/>
      <c r="D148" s="699"/>
      <c r="E148" s="699"/>
    </row>
    <row r="149" spans="1:5" ht="13.5" customHeight="1" thickBot="1" x14ac:dyDescent="0.3">
      <c r="A149" s="193" t="s">
        <v>111</v>
      </c>
      <c r="B149" s="193"/>
      <c r="C149" s="223"/>
      <c r="E149" s="210" t="s">
        <v>637</v>
      </c>
    </row>
    <row r="150" spans="1:5" ht="21.75" thickBot="1" x14ac:dyDescent="0.3">
      <c r="A150" s="183">
        <v>1</v>
      </c>
      <c r="B150" s="186" t="s">
        <v>391</v>
      </c>
      <c r="C150" s="209">
        <f>+C61-C125</f>
        <v>-79616905</v>
      </c>
      <c r="D150" s="209">
        <f>+D61-D125</f>
        <v>-198821088</v>
      </c>
      <c r="E150" s="209">
        <f>+E61-E125</f>
        <v>555007878</v>
      </c>
    </row>
    <row r="151" spans="1:5" ht="21.75" thickBot="1" x14ac:dyDescent="0.3">
      <c r="A151" s="183" t="s">
        <v>7</v>
      </c>
      <c r="B151" s="186" t="s">
        <v>392</v>
      </c>
      <c r="C151" s="209">
        <f>+C84-C145</f>
        <v>79616905</v>
      </c>
      <c r="D151" s="209">
        <f>+D84-D145</f>
        <v>198821088</v>
      </c>
      <c r="E151" s="209">
        <f>+E84-E145</f>
        <v>197530397</v>
      </c>
    </row>
    <row r="152" spans="1:5" ht="7.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ht="12.75" customHeight="1" x14ac:dyDescent="0.25"/>
  </sheetData>
  <mergeCells count="9">
    <mergeCell ref="A148:E148"/>
    <mergeCell ref="A1:E1"/>
    <mergeCell ref="A87:E87"/>
    <mergeCell ref="A89:A90"/>
    <mergeCell ref="B89:B90"/>
    <mergeCell ref="C89:E89"/>
    <mergeCell ref="A3:A4"/>
    <mergeCell ref="B3:B4"/>
    <mergeCell ref="C3:E3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ZÁRSZÁMADÁSÁNAK PÉNZÜGYI MÉRLEGE&amp;10
&amp;R&amp;"Times New Roman CE,Félkövér dőlt"&amp;11 1.1. melléklet a 9/2018. (V. 29.) önkormányzati rendelethez</oddHeader>
  </headerFooter>
  <rowBreaks count="1" manualBreakCount="1">
    <brk id="86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+CONCATENATE("8.1. melléklet a 9/",LEFT(ÖSSZEFÜGGÉSEK!A4,4)+1,". (V. 29.) önkormányzati rendelethez")</f>
        <v>8.1.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628</v>
      </c>
      <c r="C2" s="739"/>
      <c r="D2" s="740"/>
      <c r="E2" s="392" t="s">
        <v>47</v>
      </c>
    </row>
    <row r="3" spans="1:5" s="369" customFormat="1" ht="24.75" thickBot="1" x14ac:dyDescent="0.25">
      <c r="A3" s="367" t="s">
        <v>144</v>
      </c>
      <c r="B3" s="741" t="s">
        <v>713</v>
      </c>
      <c r="C3" s="744"/>
      <c r="D3" s="745"/>
      <c r="E3" s="393" t="s">
        <v>40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64924635</v>
      </c>
      <c r="D8" s="403">
        <f>SUM(D9:D18)</f>
        <v>64956525</v>
      </c>
      <c r="E8" s="389">
        <f>+' 8.1.1. sz. mell. GAM'!E8+'8.1.2. sz. mell. GAM'!E8+'8.1.3. sz. mell. GAM'!E8</f>
        <v>64772503</v>
      </c>
    </row>
    <row r="9" spans="1:5" s="345" customFormat="1" ht="12" customHeight="1" x14ac:dyDescent="0.2">
      <c r="A9" s="396" t="s">
        <v>70</v>
      </c>
      <c r="B9" s="172" t="s">
        <v>255</v>
      </c>
      <c r="C9" s="586">
        <f>+' 8.1.1. sz. mell. GAM'!C9+'8.1.2. sz. mell. GAM'!C9+'8.1.3. sz. mell. GAM'!C9</f>
        <v>6299213</v>
      </c>
      <c r="D9" s="587">
        <f>+' 8.1.1. sz. mell. GAM'!D9+'8.1.2. sz. mell. GAM'!D9+'8.1.3. sz. mell. GAM'!D9</f>
        <v>6299213</v>
      </c>
      <c r="E9" s="468">
        <f>+' 8.1.1. sz. mell. GAM'!E9+'8.1.2. sz. mell. GAM'!E9+'8.1.3. sz. mell. GAM'!E9</f>
        <v>3772193</v>
      </c>
    </row>
    <row r="10" spans="1:5" s="345" customFormat="1" ht="12" customHeight="1" x14ac:dyDescent="0.2">
      <c r="A10" s="395" t="s">
        <v>71</v>
      </c>
      <c r="B10" s="171" t="s">
        <v>256</v>
      </c>
      <c r="C10" s="584">
        <f>+' 8.1.1. sz. mell. GAM'!C10+'8.1.2. sz. mell. GAM'!C10+'8.1.3. sz. mell. GAM'!C10</f>
        <v>40560333</v>
      </c>
      <c r="D10" s="585">
        <f>+' 8.1.1. sz. mell. GAM'!D10+'8.1.2. sz. mell. GAM'!D10+'8.1.3. sz. mell. GAM'!D10</f>
        <v>17401000</v>
      </c>
      <c r="E10" s="580">
        <f>+' 8.1.1. sz. mell. GAM'!E10+'8.1.2. sz. mell. GAM'!E10+'8.1.3. sz. mell. GAM'!E10</f>
        <v>17855759</v>
      </c>
    </row>
    <row r="11" spans="1:5" s="345" customFormat="1" ht="12" customHeight="1" x14ac:dyDescent="0.2">
      <c r="A11" s="395" t="s">
        <v>72</v>
      </c>
      <c r="B11" s="171" t="s">
        <v>257</v>
      </c>
      <c r="C11" s="586">
        <f>+' 8.1.1. sz. mell. GAM'!C11+'8.1.2. sz. mell. GAM'!C11+'8.1.3. sz. mell. GAM'!C11</f>
        <v>0</v>
      </c>
      <c r="D11" s="585">
        <f>+' 8.1.1. sz. mell. GAM'!D11+'8.1.2. sz. mell. GAM'!D11+'8.1.3. sz. mell. GAM'!D11</f>
        <v>0</v>
      </c>
      <c r="E11" s="468">
        <f>+' 8.1.1. sz. mell. GAM'!E11+'8.1.2. sz. mell. GAM'!E11+'8.1.3. sz. mell. GAM'!E11</f>
        <v>137666</v>
      </c>
    </row>
    <row r="12" spans="1:5" s="345" customFormat="1" ht="12" customHeight="1" x14ac:dyDescent="0.2">
      <c r="A12" s="395" t="s">
        <v>73</v>
      </c>
      <c r="B12" s="171" t="s">
        <v>258</v>
      </c>
      <c r="C12" s="604"/>
      <c r="D12" s="244"/>
      <c r="E12" s="580">
        <f>+' 8.1.1. sz. mell. GAM'!E12+'8.1.2. sz. mell. GAM'!E12+'8.1.3. sz. mell. GAM'!E12</f>
        <v>0</v>
      </c>
    </row>
    <row r="13" spans="1:5" s="345" customFormat="1" ht="12" customHeight="1" x14ac:dyDescent="0.2">
      <c r="A13" s="395" t="s">
        <v>105</v>
      </c>
      <c r="B13" s="171" t="s">
        <v>259</v>
      </c>
      <c r="C13" s="586">
        <f>+' 8.1.1. sz. mell. GAM'!C13+'8.1.2. sz. mell. GAM'!C13+'8.1.3. sz. mell. GAM'!C13</f>
        <v>4841543</v>
      </c>
      <c r="D13" s="585">
        <f>+' 8.1.1. sz. mell. GAM'!D13+'8.1.2. sz. mell. GAM'!D13+'8.1.3. sz. mell. GAM'!D13</f>
        <v>28000876</v>
      </c>
      <c r="E13" s="468">
        <f>+' 8.1.1. sz. mell. GAM'!E13+'8.1.2. sz. mell. GAM'!E13+'8.1.3. sz. mell. GAM'!E13</f>
        <v>29768075</v>
      </c>
    </row>
    <row r="14" spans="1:5" s="345" customFormat="1" ht="12" customHeight="1" x14ac:dyDescent="0.2">
      <c r="A14" s="395" t="s">
        <v>74</v>
      </c>
      <c r="B14" s="171" t="s">
        <v>476</v>
      </c>
      <c r="C14" s="584">
        <f>+' 8.1.1. sz. mell. GAM'!C14+'8.1.2. sz. mell. GAM'!C14+'8.1.3. sz. mell. GAM'!C14</f>
        <v>13223546</v>
      </c>
      <c r="D14" s="585">
        <f>+' 8.1.1. sz. mell. GAM'!D14+'8.1.2. sz. mell. GAM'!D14+'8.1.3. sz. mell. GAM'!D14</f>
        <v>13255436</v>
      </c>
      <c r="E14" s="580">
        <f>+' 8.1.1. sz. mell. GAM'!E14+'8.1.2. sz. mell. GAM'!E14+'8.1.3. sz. mell. GAM'!E14</f>
        <v>13228784</v>
      </c>
    </row>
    <row r="15" spans="1:5" s="372" customFormat="1" ht="12" customHeight="1" x14ac:dyDescent="0.2">
      <c r="A15" s="395" t="s">
        <v>75</v>
      </c>
      <c r="B15" s="170" t="s">
        <v>477</v>
      </c>
      <c r="C15" s="604"/>
      <c r="D15" s="244"/>
      <c r="E15" s="468">
        <f>+' 8.1.1. sz. mell. GAM'!E15+'8.1.2. sz. mell. GAM'!E15+'8.1.3. sz. mell. GAM'!E15</f>
        <v>0</v>
      </c>
    </row>
    <row r="16" spans="1:5" s="372" customFormat="1" ht="12" customHeight="1" x14ac:dyDescent="0.2">
      <c r="A16" s="395" t="s">
        <v>83</v>
      </c>
      <c r="B16" s="171" t="s">
        <v>262</v>
      </c>
      <c r="C16" s="584">
        <f>+' 8.1.1. sz. mell. GAM'!C16+'8.1.2. sz. mell. GAM'!C16+'8.1.3. sz. mell. GAM'!C16</f>
        <v>0</v>
      </c>
      <c r="D16" s="585">
        <f>+' 8.1.1. sz. mell. GAM'!D16+'8.1.2. sz. mell. GAM'!D16+'8.1.3. sz. mell. GAM'!D16</f>
        <v>0</v>
      </c>
      <c r="E16" s="580">
        <f>+' 8.1.1. sz. mell. GAM'!E16+'8.1.2. sz. mell. GAM'!E16+'8.1.3. sz. mell. GAM'!E16</f>
        <v>26</v>
      </c>
    </row>
    <row r="17" spans="1:5" s="345" customFormat="1" ht="12" customHeight="1" x14ac:dyDescent="0.2">
      <c r="A17" s="395" t="s">
        <v>84</v>
      </c>
      <c r="B17" s="171" t="s">
        <v>264</v>
      </c>
      <c r="C17" s="604"/>
      <c r="D17" s="244"/>
      <c r="E17" s="580">
        <f>+' 8.1.1. sz. mell. GAM'!E17+'8.1.2. sz. mell. GAM'!E17+'8.1.3. sz. mell. GAM'!E17</f>
        <v>0</v>
      </c>
    </row>
    <row r="18" spans="1:5" s="372" customFormat="1" ht="12" customHeight="1" thickBot="1" x14ac:dyDescent="0.25">
      <c r="A18" s="595" t="s">
        <v>85</v>
      </c>
      <c r="B18" s="170" t="s">
        <v>266</v>
      </c>
      <c r="C18" s="586">
        <f>+' 8.1.1. sz. mell. GAM'!C18+'8.1.2. sz. mell. GAM'!C18+'8.1.3. sz. mell. GAM'!C18</f>
        <v>0</v>
      </c>
      <c r="D18" s="598">
        <f>+' 8.1.1. sz. mell. GAM'!D18+'8.1.2. sz. mell. GAM'!D18+'8.1.3. sz. mell. GAM'!D18</f>
        <v>0</v>
      </c>
      <c r="E18" s="468">
        <f>+' 8.1.1. sz. mell. GAM'!E18+'8.1.2. sz. mell. GAM'!E18+'8.1.3. sz. mell. GAM'!E18</f>
        <v>10000</v>
      </c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+' 8.1.1. sz. mell. GAM'!E19+'8.1.2. sz. mell. GAM'!E19+'8.1.3. sz. mell. GAM'!E19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465">
        <f>+' 8.1.1. sz. mell. GAM'!E20+'8.1.2. sz. mell. GAM'!E20+'8.1.3. sz. mell. GAM'!E20</f>
        <v>0</v>
      </c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467">
        <f>+' 8.1.1. sz. mell. GAM'!E21+'8.1.2. sz. mell. GAM'!E21+'8.1.3. sz. mell. GAM'!E21</f>
        <v>0</v>
      </c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467">
        <f>+' 8.1.1. sz. mell. GAM'!E22+'8.1.2. sz. mell. GAM'!E22+'8.1.3. sz. mell. GAM'!E22</f>
        <v>0</v>
      </c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466">
        <f>+' 8.1.1. sz. mell. GAM'!E23+'8.1.2. sz. mell. GAM'!E23+'8.1.3. sz. mell. GAM'!E23</f>
        <v>0</v>
      </c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9">
        <f>+' 8.1.1. sz. mell. GAM'!E24+'8.1.2. sz. mell. GAM'!E24+'8.1.3. sz. mell. GAM'!E24</f>
        <v>0</v>
      </c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+' 8.1.1. sz. mell. GAM'!E25+'8.1.2. sz. mell. GAM'!E25+'8.1.3. sz. mell. GAM'!E25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465">
        <f>+' 8.1.1. sz. mell. GAM'!E26+'8.1.2. sz. mell. GAM'!E26+'8.1.3. sz. mell. GAM'!E26</f>
        <v>0</v>
      </c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467">
        <f>+' 8.1.1. sz. mell. GAM'!E27+'8.1.2. sz. mell. GAM'!E27+'8.1.3. sz. mell. GAM'!E27</f>
        <v>0</v>
      </c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466">
        <f>+' 8.1.1. sz. mell. GAM'!E28+'8.1.2. sz. mell. GAM'!E28+'8.1.3. sz. mell. GAM'!E28</f>
        <v>0</v>
      </c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118110</v>
      </c>
      <c r="E29" s="389">
        <f>+' 8.1.1. sz. mell. GAM'!E29+'8.1.2. sz. mell. GAM'!E29+'8.1.3. sz. mell. GAM'!E29</f>
        <v>354330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465">
        <f>+' 8.1.1. sz. mell. GAM'!E30+'8.1.2. sz. mell. GAM'!E30+'8.1.3. sz. mell. GAM'!E30</f>
        <v>0</v>
      </c>
    </row>
    <row r="31" spans="1:5" s="345" customFormat="1" ht="12" customHeight="1" x14ac:dyDescent="0.2">
      <c r="A31" s="396" t="s">
        <v>64</v>
      </c>
      <c r="B31" s="398" t="s">
        <v>269</v>
      </c>
      <c r="C31" s="244"/>
      <c r="D31" s="244"/>
      <c r="E31" s="580">
        <f>+' 8.1.1. sz. mell. GAM'!E31+'8.1.2. sz. mell. GAM'!E31+'8.1.3. sz. mell. GAM'!E31</f>
        <v>0</v>
      </c>
    </row>
    <row r="32" spans="1:5" s="345" customFormat="1" ht="12" customHeight="1" thickBot="1" x14ac:dyDescent="0.25">
      <c r="A32" s="595" t="s">
        <v>65</v>
      </c>
      <c r="B32" s="596" t="s">
        <v>271</v>
      </c>
      <c r="C32" s="597">
        <f>+' 8.1.1. sz. mell. GAM'!C32+'8.1.2. sz. mell. GAM'!C32+'8.1.3. sz. mell. GAM'!C32</f>
        <v>0</v>
      </c>
      <c r="D32" s="597">
        <f>+' 8.1.1. sz. mell. GAM'!D32+'8.1.2. sz. mell. GAM'!D32+'8.1.3. sz. mell. GAM'!D32</f>
        <v>118110</v>
      </c>
      <c r="E32" s="468">
        <f>+' 8.1.1. sz. mell. GAM'!E32+'8.1.2. sz. mell. GAM'!E32+'8.1.3. sz. mell. GAM'!E32</f>
        <v>354330</v>
      </c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9">
        <f>+' 8.1.1. sz. mell. GAM'!E33+'8.1.2. sz. mell. GAM'!E33+'8.1.3. sz. mell. GAM'!E33</f>
        <v>0</v>
      </c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9">
        <f>+' 8.1.1. sz. mell. GAM'!E34+'8.1.2. sz. mell. GAM'!E34+'8.1.3. sz. mell. GAM'!E34</f>
        <v>0</v>
      </c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64924635</v>
      </c>
      <c r="D35" s="403">
        <f>+D8+D19+D24+D25+D29+D33+D34</f>
        <v>65074635</v>
      </c>
      <c r="E35" s="389">
        <f>+' 8.1.1. sz. mell. GAM'!E35+'8.1.2. sz. mell. GAM'!E35+'8.1.3. sz. mell. GAM'!E35</f>
        <v>65126833</v>
      </c>
    </row>
    <row r="36" spans="1:5" s="372" customFormat="1" ht="12" customHeight="1" thickBot="1" x14ac:dyDescent="0.25">
      <c r="A36" s="608" t="s">
        <v>14</v>
      </c>
      <c r="B36" s="607" t="s">
        <v>486</v>
      </c>
      <c r="C36" s="581">
        <f>+C37+C38+C39</f>
        <v>179443220</v>
      </c>
      <c r="D36" s="602">
        <f>+D37+D38+D39</f>
        <v>182844532</v>
      </c>
      <c r="E36" s="465">
        <f>+' 8.1.1. sz. mell. GAM'!E36+'8.1.2. sz. mell. GAM'!E36+'8.1.3. sz. mell. GAM'!E36</f>
        <v>154026887</v>
      </c>
    </row>
    <row r="37" spans="1:5" s="372" customFormat="1" ht="15" customHeight="1" x14ac:dyDescent="0.2">
      <c r="A37" s="394" t="s">
        <v>487</v>
      </c>
      <c r="B37" s="600" t="s">
        <v>158</v>
      </c>
      <c r="C37" s="578">
        <f>+' 8.1.1. sz. mell. GAM'!C37+'8.1.2. sz. mell. GAM'!C37+'8.1.3. sz. mell. GAM'!C37</f>
        <v>0</v>
      </c>
      <c r="D37" s="609">
        <f>+' 8.1.1. sz. mell. GAM'!D37+'8.1.2. sz. mell. GAM'!D37+'8.1.3. sz. mell. GAM'!D37</f>
        <v>0</v>
      </c>
      <c r="E37" s="465">
        <f>+' 8.1.1. sz. mell. GAM'!E37+'8.1.2. sz. mell. GAM'!E37+'8.1.3. sz. mell. GAM'!E37</f>
        <v>0</v>
      </c>
    </row>
    <row r="38" spans="1:5" s="372" customFormat="1" ht="15" customHeight="1" x14ac:dyDescent="0.2">
      <c r="A38" s="396" t="s">
        <v>488</v>
      </c>
      <c r="B38" s="398" t="s">
        <v>2</v>
      </c>
      <c r="C38" s="579">
        <f>+' 8.1.1. sz. mell. GAM'!C38+'8.1.2. sz. mell. GAM'!C38+'8.1.3. sz. mell. GAM'!C38</f>
        <v>0</v>
      </c>
      <c r="D38" s="582">
        <f>+' 8.1.1. sz. mell. GAM'!D38+'8.1.2. sz. mell. GAM'!D38+'8.1.3. sz. mell. GAM'!D38</f>
        <v>0</v>
      </c>
      <c r="E38" s="580">
        <f>+' 8.1.1. sz. mell. GAM'!E38+'8.1.2. sz. mell. GAM'!E38+'8.1.3. sz. mell. GAM'!E38</f>
        <v>0</v>
      </c>
    </row>
    <row r="39" spans="1:5" ht="13.5" thickBot="1" x14ac:dyDescent="0.25">
      <c r="A39" s="591" t="s">
        <v>489</v>
      </c>
      <c r="B39" s="381" t="s">
        <v>490</v>
      </c>
      <c r="C39" s="605">
        <f>+' 8.1.1. sz. mell. GAM'!C39+'8.1.2. sz. mell. GAM'!C39+'8.1.3. sz. mell. GAM'!C39</f>
        <v>179443220</v>
      </c>
      <c r="D39" s="603">
        <f>+' 8.1.1. sz. mell. GAM'!D39+'8.1.2. sz. mell. GAM'!D39+'8.1.3. sz. mell. GAM'!D39</f>
        <v>182844532</v>
      </c>
      <c r="E39" s="466">
        <f>+' 8.1.1. sz. mell. GAM'!E39+'8.1.2. sz. mell. GAM'!E39+'8.1.3. sz. mell. GAM'!E39</f>
        <v>154026887</v>
      </c>
    </row>
    <row r="40" spans="1:5" s="371" customFormat="1" ht="16.5" customHeight="1" thickBot="1" x14ac:dyDescent="0.25">
      <c r="A40" s="366" t="s">
        <v>15</v>
      </c>
      <c r="B40" s="599" t="s">
        <v>491</v>
      </c>
      <c r="C40" s="593">
        <f>+C35+C36</f>
        <v>244367855</v>
      </c>
      <c r="D40" s="594">
        <f>+D35+D36</f>
        <v>247919167</v>
      </c>
      <c r="E40" s="466">
        <f>+' 8.1.1. sz. mell. GAM'!E40+'8.1.2. sz. mell. GAM'!E40+'8.1.3. sz. mell. GAM'!E40</f>
        <v>219153720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606" t="s">
        <v>6</v>
      </c>
      <c r="B44" s="607" t="s">
        <v>492</v>
      </c>
      <c r="C44" s="581">
        <f>SUM(C45:C49)</f>
        <v>243042356</v>
      </c>
      <c r="D44" s="581">
        <f>SUM(D45:D49)</f>
        <v>244488981</v>
      </c>
      <c r="E44" s="465">
        <f>+' 8.1.1. sz. mell. GAM'!E44+'8.1.2. sz. mell. GAM'!E44+'8.1.3. sz. mell. GAM'!E44</f>
        <v>214939819</v>
      </c>
    </row>
    <row r="45" spans="1:5" ht="12" customHeight="1" x14ac:dyDescent="0.2">
      <c r="A45" s="394" t="s">
        <v>70</v>
      </c>
      <c r="B45" s="173" t="s">
        <v>36</v>
      </c>
      <c r="C45" s="583">
        <f>+' 8.1.1. sz. mell. GAM'!C45+'8.1.2. sz. mell. GAM'!C45+'8.1.3. sz. mell. GAM'!C45</f>
        <v>89590885</v>
      </c>
      <c r="D45" s="588">
        <f>+' 8.1.1. sz. mell. GAM'!D45+'8.1.2. sz. mell. GAM'!D45+'8.1.3. sz. mell. GAM'!D45</f>
        <v>89590885</v>
      </c>
      <c r="E45" s="465">
        <f>+' 8.1.1. sz. mell. GAM'!E45+'8.1.2. sz. mell. GAM'!E45+'8.1.3. sz. mell. GAM'!E45</f>
        <v>85709756</v>
      </c>
    </row>
    <row r="46" spans="1:5" ht="12" customHeight="1" x14ac:dyDescent="0.2">
      <c r="A46" s="395" t="s">
        <v>71</v>
      </c>
      <c r="B46" s="171" t="s">
        <v>131</v>
      </c>
      <c r="C46" s="584">
        <f>+' 8.1.1. sz. mell. GAM'!C46+'8.1.2. sz. mell. GAM'!C46+'8.1.3. sz. mell. GAM'!C46</f>
        <v>20476034</v>
      </c>
      <c r="D46" s="585">
        <f>+' 8.1.1. sz. mell. GAM'!D46+'8.1.2. sz. mell. GAM'!D46+'8.1.3. sz. mell. GAM'!D46</f>
        <v>20476034</v>
      </c>
      <c r="E46" s="580">
        <f>+' 8.1.1. sz. mell. GAM'!E46+'8.1.2. sz. mell. GAM'!E46+'8.1.3. sz. mell. GAM'!E46</f>
        <v>19312138</v>
      </c>
    </row>
    <row r="47" spans="1:5" ht="12" customHeight="1" x14ac:dyDescent="0.2">
      <c r="A47" s="395" t="s">
        <v>72</v>
      </c>
      <c r="B47" s="171" t="s">
        <v>98</v>
      </c>
      <c r="C47" s="584">
        <f>+' 8.1.1. sz. mell. GAM'!C47+'8.1.2. sz. mell. GAM'!C47+'8.1.3. sz. mell. GAM'!C47</f>
        <v>132975437</v>
      </c>
      <c r="D47" s="585">
        <f>+' 8.1.1. sz. mell. GAM'!D47+'8.1.2. sz. mell. GAM'!D47+'8.1.3. sz. mell. GAM'!D47</f>
        <v>134363765</v>
      </c>
      <c r="E47" s="580">
        <f>+' 8.1.1. sz. mell. GAM'!E47+'8.1.2. sz. mell. GAM'!E47+'8.1.3. sz. mell. GAM'!E47</f>
        <v>109859628</v>
      </c>
    </row>
    <row r="48" spans="1:5" s="146" customFormat="1" ht="12" customHeight="1" x14ac:dyDescent="0.2">
      <c r="A48" s="395" t="s">
        <v>73</v>
      </c>
      <c r="B48" s="171" t="s">
        <v>132</v>
      </c>
      <c r="C48" s="604"/>
      <c r="D48" s="244"/>
      <c r="E48" s="580">
        <f>+' 8.1.1. sz. mell. GAM'!E48+'8.1.2. sz. mell. GAM'!E48+'8.1.3. sz. mell. GAM'!E48</f>
        <v>0</v>
      </c>
    </row>
    <row r="49" spans="1:5" ht="12" customHeight="1" thickBot="1" x14ac:dyDescent="0.25">
      <c r="A49" s="591" t="s">
        <v>105</v>
      </c>
      <c r="B49" s="592" t="s">
        <v>133</v>
      </c>
      <c r="C49" s="605">
        <f>+' 8.1.1. sz. mell. GAM'!C49+'8.1.2. sz. mell. GAM'!C49+'8.1.3. sz. mell. GAM'!C49</f>
        <v>0</v>
      </c>
      <c r="D49" s="603">
        <f>+' 8.1.1. sz. mell. GAM'!D49+'8.1.2. sz. mell. GAM'!D49+'8.1.3. sz. mell. GAM'!D49</f>
        <v>58297</v>
      </c>
      <c r="E49" s="466">
        <f>+' 8.1.1. sz. mell. GAM'!E49+'8.1.2. sz. mell. GAM'!E49+'8.1.3. sz. mell. GAM'!E49</f>
        <v>58297</v>
      </c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1325499</v>
      </c>
      <c r="D50" s="250">
        <f>SUM(D51:D53)</f>
        <v>3430186</v>
      </c>
      <c r="E50" s="389">
        <f>+' 8.1.1. sz. mell. GAM'!E50+'8.1.2. sz. mell. GAM'!E50+'8.1.3. sz. mell. GAM'!E50</f>
        <v>2493216</v>
      </c>
    </row>
    <row r="51" spans="1:5" ht="12" customHeight="1" x14ac:dyDescent="0.2">
      <c r="A51" s="396" t="s">
        <v>76</v>
      </c>
      <c r="B51" s="172" t="s">
        <v>149</v>
      </c>
      <c r="C51" s="586">
        <f>+' 8.1.1. sz. mell. GAM'!C51+'8.1.2. sz. mell. GAM'!C51+'8.1.3. sz. mell. GAM'!C51</f>
        <v>1325499</v>
      </c>
      <c r="D51" s="587">
        <f>+' 8.1.1. sz. mell. GAM'!D51+'8.1.2. sz. mell. GAM'!D51+'8.1.3. sz. mell. GAM'!D51</f>
        <v>2385499</v>
      </c>
      <c r="E51" s="468">
        <f>+' 8.1.1. sz. mell. GAM'!E51+'8.1.2. sz. mell. GAM'!E51+'8.1.3. sz. mell. GAM'!E51</f>
        <v>1705563</v>
      </c>
    </row>
    <row r="52" spans="1:5" ht="12" customHeight="1" x14ac:dyDescent="0.2">
      <c r="A52" s="395" t="s">
        <v>77</v>
      </c>
      <c r="B52" s="171" t="s">
        <v>135</v>
      </c>
      <c r="C52" s="584">
        <f>+' 8.1.1. sz. mell. GAM'!C52+'8.1.2. sz. mell. GAM'!C52+'8.1.3. sz. mell. GAM'!C52</f>
        <v>0</v>
      </c>
      <c r="D52" s="585">
        <f>+' 8.1.1. sz. mell. GAM'!D52+'8.1.2. sz. mell. GAM'!D52+'8.1.3. sz. mell. GAM'!D52</f>
        <v>1044687</v>
      </c>
      <c r="E52" s="580">
        <f>+' 8.1.1. sz. mell. GAM'!E52+'8.1.2. sz. mell. GAM'!E52+'8.1.3. sz. mell. GAM'!E52</f>
        <v>787653</v>
      </c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67">
        <f>+' 8.1.1. sz. mell. GAM'!E53+'8.1.2. sz. mell. GAM'!E53+'8.1.3. sz. mell. GAM'!E53</f>
        <v>0</v>
      </c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66">
        <f>+' 8.1.1. sz. mell. GAM'!E54+'8.1.2. sz. mell. GAM'!E54+'8.1.3. sz. mell. GAM'!E54</f>
        <v>0</v>
      </c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244367855</v>
      </c>
      <c r="D55" s="90">
        <f>+D44+D50</f>
        <v>247919167</v>
      </c>
      <c r="E55" s="389">
        <f>+' 8.1.1. sz. mell. GAM'!E55+'8.1.2. sz. mell. GAM'!E55+'8.1.3. sz. mell. GAM'!E55</f>
        <v>217433035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>
        <f>+' 8.1.1. sz. mell. GAM'!E57+'8.1.2. sz. mell. GAM'!E57+'8.1.3. sz. mell. GAM'!E57</f>
        <v>59</v>
      </c>
    </row>
    <row r="58" spans="1:5" ht="13.5" thickBot="1" x14ac:dyDescent="0.25">
      <c r="A58" s="455" t="s">
        <v>624</v>
      </c>
      <c r="B58" s="456"/>
      <c r="C58" s="94"/>
      <c r="D58" s="94"/>
      <c r="E58" s="380">
        <f>+' 8.1.1. sz. mell. GAM'!E58+'8.1.2. sz. mell. GAM'!E58+'8.1.3. sz. mell. GAM'!E58</f>
        <v>0</v>
      </c>
    </row>
  </sheetData>
  <sheetProtection formatCells="0"/>
  <mergeCells count="4">
    <mergeCell ref="A7:E7"/>
    <mergeCell ref="A43:E43"/>
    <mergeCell ref="B2:D2"/>
    <mergeCell ref="B3:D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+CONCATENATE("8.1.1. melléklet a 9/",LEFT(ÖSSZEFÜGGÉSEK!A4,4)+1,". (V. 29.) önkormányzati rendelethez")</f>
        <v>8.1.1.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628</v>
      </c>
      <c r="C2" s="739"/>
      <c r="D2" s="740"/>
      <c r="E2" s="392" t="s">
        <v>47</v>
      </c>
    </row>
    <row r="3" spans="1:5" s="369" customFormat="1" ht="24.75" thickBot="1" x14ac:dyDescent="0.25">
      <c r="A3" s="367" t="s">
        <v>144</v>
      </c>
      <c r="B3" s="741" t="s">
        <v>714</v>
      </c>
      <c r="C3" s="744"/>
      <c r="D3" s="745"/>
      <c r="E3" s="393" t="s">
        <v>46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27512281</v>
      </c>
      <c r="D8" s="403">
        <f>SUM(D9:D18)</f>
        <v>55686526</v>
      </c>
      <c r="E8" s="389">
        <f>SUM(E9:E18)</f>
        <v>59082251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>
        <v>17401000</v>
      </c>
      <c r="D10" s="405">
        <v>17401000</v>
      </c>
      <c r="E10" s="96">
        <v>17855759</v>
      </c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>
        <v>137666</v>
      </c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>
        <v>4841543</v>
      </c>
      <c r="D13" s="405">
        <v>27000876</v>
      </c>
      <c r="E13" s="96">
        <v>29059754</v>
      </c>
    </row>
    <row r="14" spans="1:5" s="345" customFormat="1" ht="12" customHeight="1" x14ac:dyDescent="0.2">
      <c r="A14" s="395" t="s">
        <v>74</v>
      </c>
      <c r="B14" s="171" t="s">
        <v>476</v>
      </c>
      <c r="C14" s="247">
        <v>5269738</v>
      </c>
      <c r="D14" s="405">
        <v>11284650</v>
      </c>
      <c r="E14" s="96">
        <v>12019046</v>
      </c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>
        <v>26</v>
      </c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>
        <v>10000</v>
      </c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118110</v>
      </c>
      <c r="E29" s="389">
        <f>+E30+E31+E32</f>
        <v>354330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>
        <v>118110</v>
      </c>
      <c r="E32" s="374">
        <v>354330</v>
      </c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27512281</v>
      </c>
      <c r="D35" s="403">
        <f>+D8+D19+D24+D25+D29+D33+D34</f>
        <v>55804636</v>
      </c>
      <c r="E35" s="389">
        <f>+E8+E19+E24+E25+E29+E33+E34</f>
        <v>59436581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174493729</v>
      </c>
      <c r="D36" s="403">
        <f>+D37+D38+D39</f>
        <v>149752686</v>
      </c>
      <c r="E36" s="389">
        <f>+E37+E38+E39</f>
        <v>140206775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>
        <v>174493729</v>
      </c>
      <c r="D39" s="409">
        <v>149752686</v>
      </c>
      <c r="E39" s="374">
        <v>140206775</v>
      </c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202006010</v>
      </c>
      <c r="D40" s="410">
        <f>+D35+D36</f>
        <v>205557322</v>
      </c>
      <c r="E40" s="390">
        <f>+E35+E36</f>
        <v>199643356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200680511</v>
      </c>
      <c r="D44" s="250">
        <f>SUM(D45:D49)</f>
        <v>202127136</v>
      </c>
      <c r="E44" s="389">
        <f>SUM(E45:E49)</f>
        <v>195429455</v>
      </c>
    </row>
    <row r="45" spans="1:5" ht="12" customHeight="1" x14ac:dyDescent="0.2">
      <c r="A45" s="395" t="s">
        <v>70</v>
      </c>
      <c r="B45" s="172" t="s">
        <v>36</v>
      </c>
      <c r="C45" s="84">
        <v>74676335</v>
      </c>
      <c r="D45" s="84">
        <v>74676335</v>
      </c>
      <c r="E45" s="376">
        <v>78647050</v>
      </c>
    </row>
    <row r="46" spans="1:5" ht="12" customHeight="1" x14ac:dyDescent="0.2">
      <c r="A46" s="395" t="s">
        <v>71</v>
      </c>
      <c r="B46" s="171" t="s">
        <v>131</v>
      </c>
      <c r="C46" s="244">
        <v>17045513</v>
      </c>
      <c r="D46" s="244">
        <v>17045513</v>
      </c>
      <c r="E46" s="400">
        <v>17842535</v>
      </c>
    </row>
    <row r="47" spans="1:5" ht="12" customHeight="1" x14ac:dyDescent="0.2">
      <c r="A47" s="395" t="s">
        <v>72</v>
      </c>
      <c r="B47" s="171" t="s">
        <v>98</v>
      </c>
      <c r="C47" s="244">
        <v>108958663</v>
      </c>
      <c r="D47" s="244">
        <v>110346991</v>
      </c>
      <c r="E47" s="400">
        <v>98881573</v>
      </c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>
        <v>58297</v>
      </c>
      <c r="E49" s="400">
        <v>58297</v>
      </c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1325499</v>
      </c>
      <c r="D50" s="250">
        <f>SUM(D51:D53)</f>
        <v>3430186</v>
      </c>
      <c r="E50" s="389">
        <f>SUM(E51:E53)</f>
        <v>2493216</v>
      </c>
    </row>
    <row r="51" spans="1:5" ht="12" customHeight="1" x14ac:dyDescent="0.2">
      <c r="A51" s="395" t="s">
        <v>76</v>
      </c>
      <c r="B51" s="172" t="s">
        <v>149</v>
      </c>
      <c r="C51" s="84">
        <v>1325499</v>
      </c>
      <c r="D51" s="84">
        <v>2385499</v>
      </c>
      <c r="E51" s="376">
        <v>1705563</v>
      </c>
    </row>
    <row r="52" spans="1:5" ht="12" customHeight="1" x14ac:dyDescent="0.2">
      <c r="A52" s="395" t="s">
        <v>77</v>
      </c>
      <c r="B52" s="171" t="s">
        <v>135</v>
      </c>
      <c r="C52" s="244"/>
      <c r="D52" s="244">
        <v>1044687</v>
      </c>
      <c r="E52" s="400">
        <v>787653</v>
      </c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202006010</v>
      </c>
      <c r="D55" s="90">
        <f>+D44+D50</f>
        <v>205557322</v>
      </c>
      <c r="E55" s="390">
        <f>+E44+E50</f>
        <v>197922671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>
        <v>51</v>
      </c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+CONCATENATE("8.1.2. melléklet a 9/",LEFT(ÖSSZEFÜGGÉSEK!A4,4)+1,". (V. 29.) önkormányzati rendelethez")</f>
        <v>8.1.2.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628</v>
      </c>
      <c r="C2" s="739"/>
      <c r="D2" s="740"/>
      <c r="E2" s="392" t="s">
        <v>47</v>
      </c>
    </row>
    <row r="3" spans="1:5" s="369" customFormat="1" ht="24.75" thickBot="1" x14ac:dyDescent="0.25">
      <c r="A3" s="367" t="s">
        <v>144</v>
      </c>
      <c r="B3" s="741" t="s">
        <v>715</v>
      </c>
      <c r="C3" s="744"/>
      <c r="D3" s="745"/>
      <c r="E3" s="393" t="s">
        <v>47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37412354</v>
      </c>
      <c r="D8" s="403">
        <f>SUM(D9:D18)</f>
        <v>9269999</v>
      </c>
      <c r="E8" s="389">
        <f>SUM(E9:E18)</f>
        <v>5690252</v>
      </c>
    </row>
    <row r="9" spans="1:5" s="345" customFormat="1" ht="12" customHeight="1" x14ac:dyDescent="0.2">
      <c r="A9" s="394" t="s">
        <v>70</v>
      </c>
      <c r="B9" s="173" t="s">
        <v>255</v>
      </c>
      <c r="C9" s="87">
        <v>6299213</v>
      </c>
      <c r="D9" s="404">
        <v>6299213</v>
      </c>
      <c r="E9" s="378">
        <v>3772193</v>
      </c>
    </row>
    <row r="10" spans="1:5" s="345" customFormat="1" ht="12" customHeight="1" x14ac:dyDescent="0.2">
      <c r="A10" s="395" t="s">
        <v>71</v>
      </c>
      <c r="B10" s="171" t="s">
        <v>256</v>
      </c>
      <c r="C10" s="247">
        <v>23159333</v>
      </c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>
        <v>1000000</v>
      </c>
      <c r="E13" s="96">
        <v>708321</v>
      </c>
    </row>
    <row r="14" spans="1:5" s="345" customFormat="1" ht="12" customHeight="1" x14ac:dyDescent="0.2">
      <c r="A14" s="395" t="s">
        <v>74</v>
      </c>
      <c r="B14" s="171" t="s">
        <v>476</v>
      </c>
      <c r="C14" s="247">
        <v>7953808</v>
      </c>
      <c r="D14" s="405">
        <v>1970786</v>
      </c>
      <c r="E14" s="96">
        <v>1209738</v>
      </c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37412354</v>
      </c>
      <c r="D35" s="403">
        <f>+D8+D19+D24+D25+D29+D33+D34</f>
        <v>9269999</v>
      </c>
      <c r="E35" s="389">
        <f>+E8+E19+E24+E25+E29+E33+E34</f>
        <v>5690252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4949491</v>
      </c>
      <c r="D36" s="403">
        <f>+D37+D38+D39</f>
        <v>33091846</v>
      </c>
      <c r="E36" s="389">
        <f>+E37+E38+E39</f>
        <v>13820112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>
        <v>4949491</v>
      </c>
      <c r="D39" s="409">
        <v>33091846</v>
      </c>
      <c r="E39" s="374">
        <f>+E55-E35-E38</f>
        <v>13820112</v>
      </c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42361845</v>
      </c>
      <c r="D40" s="410">
        <f>+D35+D36</f>
        <v>42361845</v>
      </c>
      <c r="E40" s="390">
        <f>+E35+E36</f>
        <v>19510364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42361845</v>
      </c>
      <c r="D44" s="250">
        <f>SUM(D45:D49)</f>
        <v>42361845</v>
      </c>
      <c r="E44" s="389">
        <f>SUM(E45:E49)</f>
        <v>19510364</v>
      </c>
    </row>
    <row r="45" spans="1:5" ht="12" customHeight="1" x14ac:dyDescent="0.2">
      <c r="A45" s="395" t="s">
        <v>70</v>
      </c>
      <c r="B45" s="172" t="s">
        <v>36</v>
      </c>
      <c r="C45" s="84">
        <v>14914550</v>
      </c>
      <c r="D45" s="84">
        <v>14914550</v>
      </c>
      <c r="E45" s="376">
        <v>7062706</v>
      </c>
    </row>
    <row r="46" spans="1:5" ht="12" customHeight="1" x14ac:dyDescent="0.2">
      <c r="A46" s="395" t="s">
        <v>71</v>
      </c>
      <c r="B46" s="171" t="s">
        <v>131</v>
      </c>
      <c r="C46" s="244">
        <v>3430521</v>
      </c>
      <c r="D46" s="244">
        <v>3430521</v>
      </c>
      <c r="E46" s="400">
        <v>1469603</v>
      </c>
    </row>
    <row r="47" spans="1:5" ht="12" customHeight="1" x14ac:dyDescent="0.2">
      <c r="A47" s="395" t="s">
        <v>72</v>
      </c>
      <c r="B47" s="171" t="s">
        <v>98</v>
      </c>
      <c r="C47" s="244">
        <v>24016774</v>
      </c>
      <c r="D47" s="244">
        <v>24016774</v>
      </c>
      <c r="E47" s="400">
        <v>10978055</v>
      </c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389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84"/>
      <c r="E51" s="376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42361845</v>
      </c>
      <c r="D55" s="90">
        <f>+D44+D50</f>
        <v>42361845</v>
      </c>
      <c r="E55" s="390">
        <f>+E44+E50</f>
        <v>19510364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>
        <v>8</v>
      </c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+CONCATENATE("8.1.3. melléklet a 9/",LEFT(ÖSSZEFÜGGÉSEK!A4,4)+1,". (V. 29.) önkormányzati rendelethez")</f>
        <v>8.1.3.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628</v>
      </c>
      <c r="C2" s="739"/>
      <c r="D2" s="740"/>
      <c r="E2" s="392" t="s">
        <v>47</v>
      </c>
    </row>
    <row r="3" spans="1:5" s="369" customFormat="1" ht="24.75" thickBot="1" x14ac:dyDescent="0.25">
      <c r="A3" s="367" t="s">
        <v>144</v>
      </c>
      <c r="B3" s="741" t="s">
        <v>716</v>
      </c>
      <c r="C3" s="744"/>
      <c r="D3" s="745"/>
      <c r="E3" s="393" t="s">
        <v>48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SUM(E9:E18)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>
        <f>+D8+D19+D24+D25+D29+D33+D34</f>
        <v>0</v>
      </c>
      <c r="E35" s="389">
        <f>+E8+E19+E24+E25+E29+E33+E34</f>
        <v>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0</v>
      </c>
      <c r="D36" s="403">
        <f>+D37+D38+D39</f>
        <v>0</v>
      </c>
      <c r="E36" s="389">
        <f>+E37+E38+E39</f>
        <v>0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/>
      <c r="D39" s="409"/>
      <c r="E39" s="374"/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0</v>
      </c>
      <c r="D40" s="410">
        <f>+D35+D36</f>
        <v>0</v>
      </c>
      <c r="E40" s="390">
        <f>+E35+E36</f>
        <v>0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0</v>
      </c>
      <c r="D44" s="250">
        <f>SUM(D45:D49)</f>
        <v>0</v>
      </c>
      <c r="E44" s="389">
        <f>SUM(E45:E49)</f>
        <v>0</v>
      </c>
    </row>
    <row r="45" spans="1:5" ht="12" customHeight="1" x14ac:dyDescent="0.2">
      <c r="A45" s="395" t="s">
        <v>70</v>
      </c>
      <c r="B45" s="172" t="s">
        <v>36</v>
      </c>
      <c r="C45" s="84"/>
      <c r="D45" s="84"/>
      <c r="E45" s="376"/>
    </row>
    <row r="46" spans="1:5" ht="12" customHeight="1" x14ac:dyDescent="0.2">
      <c r="A46" s="395" t="s">
        <v>71</v>
      </c>
      <c r="B46" s="171" t="s">
        <v>131</v>
      </c>
      <c r="C46" s="244"/>
      <c r="D46" s="244"/>
      <c r="E46" s="400"/>
    </row>
    <row r="47" spans="1:5" ht="12" customHeight="1" x14ac:dyDescent="0.2">
      <c r="A47" s="395" t="s">
        <v>72</v>
      </c>
      <c r="B47" s="171" t="s">
        <v>98</v>
      </c>
      <c r="C47" s="244"/>
      <c r="D47" s="244"/>
      <c r="E47" s="400"/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389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84"/>
      <c r="E51" s="376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0</v>
      </c>
      <c r="D55" s="90">
        <f>+D44+D50</f>
        <v>0</v>
      </c>
      <c r="E55" s="390">
        <f>+E44+E50</f>
        <v>0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/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+CONCATENATE("8.2. melléklet a 9/",LEFT(ÖSSZEFÜGGÉSEK!A4,4)+1,". (V. 29.) önkormányzati rendelethez")</f>
        <v>8.2.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629</v>
      </c>
      <c r="C2" s="739"/>
      <c r="D2" s="740"/>
      <c r="E2" s="392" t="s">
        <v>48</v>
      </c>
    </row>
    <row r="3" spans="1:5" s="369" customFormat="1" ht="24.75" thickBot="1" x14ac:dyDescent="0.25">
      <c r="A3" s="367" t="s">
        <v>144</v>
      </c>
      <c r="B3" s="741" t="s">
        <v>713</v>
      </c>
      <c r="C3" s="744"/>
      <c r="D3" s="745"/>
      <c r="E3" s="393" t="s">
        <v>40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16708692</v>
      </c>
      <c r="D8" s="403">
        <f>SUM(D9:D18)</f>
        <v>20572159</v>
      </c>
      <c r="E8" s="389">
        <f>+'8.2.1. sz. mell. ILMKS'!E8+'8.2.2. sz. mell. ILMKS'!E8+'8.2.3. sz. mell. ILMKS'!E8</f>
        <v>18955488</v>
      </c>
    </row>
    <row r="9" spans="1:5" s="345" customFormat="1" ht="12" customHeight="1" x14ac:dyDescent="0.2">
      <c r="A9" s="396" t="s">
        <v>70</v>
      </c>
      <c r="B9" s="172" t="s">
        <v>255</v>
      </c>
      <c r="C9" s="587">
        <f>+'8.2.1. sz. mell. ILMKS'!C9+'8.2.2. sz. mell. ILMKS'!C9+'8.2.3. sz. mell. ILMKS'!C9</f>
        <v>1315000</v>
      </c>
      <c r="D9" s="587">
        <f>+'8.2.1. sz. mell. ILMKS'!D9+'8.2.2. sz. mell. ILMKS'!D9+'8.2.3. sz. mell. ILMKS'!D9</f>
        <v>3815000</v>
      </c>
      <c r="E9" s="468">
        <f>+'8.2.1. sz. mell. ILMKS'!E9+'8.2.2. sz. mell. ILMKS'!E9+'8.2.3. sz. mell. ILMKS'!E9</f>
        <v>3180181</v>
      </c>
    </row>
    <row r="10" spans="1:5" s="345" customFormat="1" ht="12" customHeight="1" x14ac:dyDescent="0.2">
      <c r="A10" s="395" t="s">
        <v>71</v>
      </c>
      <c r="B10" s="171" t="s">
        <v>256</v>
      </c>
      <c r="C10" s="585">
        <f>+'8.2.1. sz. mell. ILMKS'!C10+'8.2.2. sz. mell. ILMKS'!C10+'8.2.3. sz. mell. ILMKS'!C10</f>
        <v>12056860</v>
      </c>
      <c r="D10" s="585">
        <f>+'8.2.1. sz. mell. ILMKS'!D10+'8.2.2. sz. mell. ILMKS'!D10+'8.2.3. sz. mell. ILMKS'!D10</f>
        <v>13256860</v>
      </c>
      <c r="E10" s="580">
        <f>+'8.2.1. sz. mell. ILMKS'!E10+'8.2.2. sz. mell. ILMKS'!E10+'8.2.3. sz. mell. ILMKS'!E10</f>
        <v>12873826</v>
      </c>
    </row>
    <row r="11" spans="1:5" s="345" customFormat="1" ht="12" customHeight="1" x14ac:dyDescent="0.2">
      <c r="A11" s="395" t="s">
        <v>72</v>
      </c>
      <c r="B11" s="171" t="s">
        <v>257</v>
      </c>
      <c r="C11" s="585">
        <f>+'8.2.1. sz. mell. ILMKS'!C11+'8.2.2. sz. mell. ILMKS'!C11+'8.2.3. sz. mell. ILMKS'!C11</f>
        <v>12430</v>
      </c>
      <c r="D11" s="585">
        <f>+'8.2.1. sz. mell. ILMKS'!D11+'8.2.2. sz. mell. ILMKS'!D11+'8.2.3. sz. mell. ILMKS'!D11</f>
        <v>147509</v>
      </c>
      <c r="E11" s="468">
        <f>+'8.2.1. sz. mell. ILMKS'!E11+'8.2.2. sz. mell. ILMKS'!E11+'8.2.3. sz. mell. ILMKS'!E11</f>
        <v>147509</v>
      </c>
    </row>
    <row r="12" spans="1:5" s="345" customFormat="1" ht="12" customHeight="1" x14ac:dyDescent="0.2">
      <c r="A12" s="395" t="s">
        <v>73</v>
      </c>
      <c r="B12" s="171" t="s">
        <v>258</v>
      </c>
      <c r="C12" s="244"/>
      <c r="D12" s="244"/>
      <c r="E12" s="580">
        <f>+'8.2.1. sz. mell. ILMKS'!E12+'8.2.2. sz. mell. ILMKS'!E12+'8.2.3. sz. mell. ILMKS'!E12</f>
        <v>0</v>
      </c>
    </row>
    <row r="13" spans="1:5" s="345" customFormat="1" ht="12" customHeight="1" x14ac:dyDescent="0.2">
      <c r="A13" s="395" t="s">
        <v>105</v>
      </c>
      <c r="B13" s="171" t="s">
        <v>259</v>
      </c>
      <c r="C13" s="244"/>
      <c r="D13" s="244"/>
      <c r="E13" s="468">
        <f>+'8.2.1. sz. mell. ILMKS'!E13+'8.2.2. sz. mell. ILMKS'!E13+'8.2.3. sz. mell. ILMKS'!E13</f>
        <v>0</v>
      </c>
    </row>
    <row r="14" spans="1:5" s="345" customFormat="1" ht="12" customHeight="1" x14ac:dyDescent="0.2">
      <c r="A14" s="395" t="s">
        <v>74</v>
      </c>
      <c r="B14" s="171" t="s">
        <v>476</v>
      </c>
      <c r="C14" s="585">
        <f>+'8.2.1. sz. mell. ILMKS'!C14+'8.2.2. sz. mell. ILMKS'!C14+'8.2.3. sz. mell. ILMKS'!C14</f>
        <v>3324402</v>
      </c>
      <c r="D14" s="585">
        <f>+'8.2.1. sz. mell. ILMKS'!D14+'8.2.2. sz. mell. ILMKS'!D14+'8.2.3. sz. mell. ILMKS'!D14</f>
        <v>3324402</v>
      </c>
      <c r="E14" s="580">
        <f>+'8.2.1. sz. mell. ILMKS'!E14+'8.2.2. sz. mell. ILMKS'!E14+'8.2.3. sz. mell. ILMKS'!E14</f>
        <v>2570770</v>
      </c>
    </row>
    <row r="15" spans="1:5" s="372" customFormat="1" ht="12" customHeight="1" x14ac:dyDescent="0.2">
      <c r="A15" s="395" t="s">
        <v>75</v>
      </c>
      <c r="B15" s="170" t="s">
        <v>477</v>
      </c>
      <c r="C15" s="585">
        <f>+'8.2.1. sz. mell. ILMKS'!C15+'8.2.2. sz. mell. ILMKS'!C15+'8.2.3. sz. mell. ILMKS'!C15</f>
        <v>0</v>
      </c>
      <c r="D15" s="585">
        <f>+'8.2.1. sz. mell. ILMKS'!D15+'8.2.2. sz. mell. ILMKS'!D15+'8.2.3. sz. mell. ILMKS'!D15</f>
        <v>0</v>
      </c>
      <c r="E15" s="468">
        <f>+'8.2.1. sz. mell. ILMKS'!E15+'8.2.2. sz. mell. ILMKS'!E15+'8.2.3. sz. mell. ILMKS'!E15</f>
        <v>0</v>
      </c>
    </row>
    <row r="16" spans="1:5" s="372" customFormat="1" ht="12" customHeight="1" x14ac:dyDescent="0.2">
      <c r="A16" s="395" t="s">
        <v>83</v>
      </c>
      <c r="B16" s="171" t="s">
        <v>262</v>
      </c>
      <c r="C16" s="585">
        <f>+'8.2.1. sz. mell. ILMKS'!C16+'8.2.2. sz. mell. ILMKS'!C16+'8.2.3. sz. mell. ILMKS'!C16</f>
        <v>0</v>
      </c>
      <c r="D16" s="585">
        <f>+'8.2.1. sz. mell. ILMKS'!D16+'8.2.2. sz. mell. ILMKS'!D16+'8.2.3. sz. mell. ILMKS'!D16</f>
        <v>100</v>
      </c>
      <c r="E16" s="580">
        <f>+'8.2.1. sz. mell. ILMKS'!E16+'8.2.2. sz. mell. ILMKS'!E16+'8.2.3. sz. mell. ILMKS'!E16</f>
        <v>35</v>
      </c>
    </row>
    <row r="17" spans="1:5" s="345" customFormat="1" ht="12" customHeight="1" x14ac:dyDescent="0.2">
      <c r="A17" s="395" t="s">
        <v>84</v>
      </c>
      <c r="B17" s="171" t="s">
        <v>264</v>
      </c>
      <c r="C17" s="244"/>
      <c r="D17" s="244"/>
      <c r="E17" s="580">
        <f>+'8.2.1. sz. mell. ILMKS'!E17+'8.2.2. sz. mell. ILMKS'!E17+'8.2.3. sz. mell. ILMKS'!E17</f>
        <v>0</v>
      </c>
    </row>
    <row r="18" spans="1:5" s="372" customFormat="1" ht="12" customHeight="1" thickBot="1" x14ac:dyDescent="0.25">
      <c r="A18" s="595" t="s">
        <v>85</v>
      </c>
      <c r="B18" s="170" t="s">
        <v>266</v>
      </c>
      <c r="C18" s="598">
        <f>+'8.2.1. sz. mell. ILMKS'!C18+'8.2.2. sz. mell. ILMKS'!C18+'8.2.3. sz. mell. ILMKS'!C18</f>
        <v>0</v>
      </c>
      <c r="D18" s="598">
        <f>+'8.2.1. sz. mell. ILMKS'!D18+'8.2.2. sz. mell. ILMKS'!D18+'8.2.3. sz. mell. ILMKS'!D18</f>
        <v>28288</v>
      </c>
      <c r="E18" s="468">
        <f>+'8.2.1. sz. mell. ILMKS'!E18+'8.2.2. sz. mell. ILMKS'!E18+'8.2.3. sz. mell. ILMKS'!E18</f>
        <v>183167</v>
      </c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688086</v>
      </c>
      <c r="D19" s="403">
        <f>SUM(D20:D22)</f>
        <v>1212925</v>
      </c>
      <c r="E19" s="389">
        <f>+'8.2.1. sz. mell. ILMKS'!E19+'8.2.2. sz. mell. ILMKS'!E19+'8.2.3. sz. mell. ILMKS'!E19</f>
        <v>1306459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465">
        <f>+'8.2.1. sz. mell. ILMKS'!E20+'8.2.2. sz. mell. ILMKS'!E20+'8.2.3. sz. mell. ILMKS'!E20</f>
        <v>0</v>
      </c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467">
        <f>+'8.2.1. sz. mell. ILMKS'!E21+'8.2.2. sz. mell. ILMKS'!E21+'8.2.3. sz. mell. ILMKS'!E21</f>
        <v>0</v>
      </c>
    </row>
    <row r="22" spans="1:5" s="372" customFormat="1" ht="12" customHeight="1" x14ac:dyDescent="0.2">
      <c r="A22" s="395" t="s">
        <v>78</v>
      </c>
      <c r="B22" s="171" t="s">
        <v>480</v>
      </c>
      <c r="C22" s="585">
        <f>+'8.2.1. sz. mell. ILMKS'!C22+'8.2.2. sz. mell. ILMKS'!C22+'8.2.3. sz. mell. ILMKS'!C22</f>
        <v>688086</v>
      </c>
      <c r="D22" s="585">
        <f>+'8.2.1. sz. mell. ILMKS'!D22+'8.2.2. sz. mell. ILMKS'!D22+'8.2.3. sz. mell. ILMKS'!D22</f>
        <v>1212925</v>
      </c>
      <c r="E22" s="580">
        <f>+'8.2.1. sz. mell. ILMKS'!E22+'8.2.2. sz. mell. ILMKS'!E22+'8.2.3. sz. mell. ILMKS'!E22</f>
        <v>1306459</v>
      </c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466">
        <f>+'8.2.1. sz. mell. ILMKS'!E23+'8.2.2. sz. mell. ILMKS'!E23+'8.2.3. sz. mell. ILMKS'!E23</f>
        <v>0</v>
      </c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9">
        <f>+'8.2.1. sz. mell. ILMKS'!E24+'8.2.2. sz. mell. ILMKS'!E24+'8.2.3. sz. mell. ILMKS'!E24</f>
        <v>0</v>
      </c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+'8.2.1. sz. mell. ILMKS'!E25+'8.2.2. sz. mell. ILMKS'!E25+'8.2.3. sz. mell. ILMKS'!E25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465">
        <f>+'8.2.1. sz. mell. ILMKS'!E26+'8.2.2. sz. mell. ILMKS'!E26+'8.2.3. sz. mell. ILMKS'!E26</f>
        <v>0</v>
      </c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467">
        <f>+'8.2.1. sz. mell. ILMKS'!E27+'8.2.2. sz. mell. ILMKS'!E27+'8.2.3. sz. mell. ILMKS'!E27</f>
        <v>0</v>
      </c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466">
        <f>+'8.2.1. sz. mell. ILMKS'!E28+'8.2.2. sz. mell. ILMKS'!E28+'8.2.3. sz. mell. ILMKS'!E28</f>
        <v>0</v>
      </c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+'8.2.1. sz. mell. ILMKS'!E29+'8.2.2. sz. mell. ILMKS'!E29+'8.2.3. sz. mell. ILMKS'!E29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465">
        <f>+'8.2.1. sz. mell. ILMKS'!E30+'8.2.2. sz. mell. ILMKS'!E30+'8.2.3. sz. mell. ILMKS'!E30</f>
        <v>0</v>
      </c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467">
        <f>+'8.2.1. sz. mell. ILMKS'!E31+'8.2.2. sz. mell. ILMKS'!E31+'8.2.3. sz. mell. ILMKS'!E31</f>
        <v>0</v>
      </c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466">
        <f>+'8.2.1. sz. mell. ILMKS'!E32+'8.2.2. sz. mell. ILMKS'!E32+'8.2.3. sz. mell. ILMKS'!E32</f>
        <v>0</v>
      </c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9">
        <f>+'8.2.1. sz. mell. ILMKS'!E33+'8.2.2. sz. mell. ILMKS'!E33+'8.2.3. sz. mell. ILMKS'!E33</f>
        <v>0</v>
      </c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9">
        <f>+'8.2.1. sz. mell. ILMKS'!E34+'8.2.2. sz. mell. ILMKS'!E34+'8.2.3. sz. mell. ILMKS'!E34</f>
        <v>0</v>
      </c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17396778</v>
      </c>
      <c r="D35" s="403">
        <f>+D8+D19+D24+D25+D29+D33+D34</f>
        <v>21785084</v>
      </c>
      <c r="E35" s="389">
        <f>+'8.2.1. sz. mell. ILMKS'!E35+'8.2.2. sz. mell. ILMKS'!E35+'8.2.3. sz. mell. ILMKS'!E35</f>
        <v>20261947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38007418</v>
      </c>
      <c r="D36" s="403">
        <f>+D37+D38+D39</f>
        <v>38165968</v>
      </c>
      <c r="E36" s="389">
        <f>+'8.2.1. sz. mell. ILMKS'!E36+'8.2.2. sz. mell. ILMKS'!E36+'8.2.3. sz. mell. ILMKS'!E36</f>
        <v>36457311</v>
      </c>
    </row>
    <row r="37" spans="1:5" s="372" customFormat="1" ht="15" customHeight="1" x14ac:dyDescent="0.2">
      <c r="A37" s="396" t="s">
        <v>487</v>
      </c>
      <c r="B37" s="397" t="s">
        <v>158</v>
      </c>
      <c r="C37" s="587">
        <f>+'8.2.1. sz. mell. ILMKS'!C37+'8.2.2. sz. mell. ILMKS'!C37+'8.2.3. sz. mell. ILMKS'!C37</f>
        <v>2000000</v>
      </c>
      <c r="D37" s="587">
        <f>+'8.2.1. sz. mell. ILMKS'!D37+'8.2.2. sz. mell. ILMKS'!D37+'8.2.3. sz. mell. ILMKS'!D37</f>
        <v>1355122</v>
      </c>
      <c r="E37" s="468">
        <f>+'8.2.1. sz. mell. ILMKS'!E37+'8.2.2. sz. mell. ILMKS'!E37+'8.2.3. sz. mell. ILMKS'!E37</f>
        <v>1355122</v>
      </c>
    </row>
    <row r="38" spans="1:5" s="372" customFormat="1" ht="15" customHeight="1" x14ac:dyDescent="0.2">
      <c r="A38" s="396" t="s">
        <v>488</v>
      </c>
      <c r="B38" s="398" t="s">
        <v>2</v>
      </c>
      <c r="C38" s="244"/>
      <c r="D38" s="585">
        <f>+'8.2.1. sz. mell. ILMKS'!D38+'8.2.2. sz. mell. ILMKS'!D38+'8.2.3. sz. mell. ILMKS'!D38</f>
        <v>803428</v>
      </c>
      <c r="E38" s="580">
        <f>+'8.2.1. sz. mell. ILMKS'!E38+'8.2.2. sz. mell. ILMKS'!E38+'8.2.3. sz. mell. ILMKS'!E38</f>
        <v>803428</v>
      </c>
    </row>
    <row r="39" spans="1:5" ht="13.5" thickBot="1" x14ac:dyDescent="0.25">
      <c r="A39" s="591" t="s">
        <v>489</v>
      </c>
      <c r="B39" s="381" t="s">
        <v>490</v>
      </c>
      <c r="C39" s="603">
        <f>+'8.2.1. sz. mell. ILMKS'!C39+'8.2.2. sz. mell. ILMKS'!C39+'8.2.3. sz. mell. ILMKS'!C39</f>
        <v>36007418</v>
      </c>
      <c r="D39" s="603">
        <f>+'8.2.1. sz. mell. ILMKS'!D39+'8.2.2. sz. mell. ILMKS'!D39+'8.2.3. sz. mell. ILMKS'!D39</f>
        <v>36007418</v>
      </c>
      <c r="E39" s="466">
        <f>+'8.2.1. sz. mell. ILMKS'!E39+'8.2.2. sz. mell. ILMKS'!E39+'8.2.3. sz. mell. ILMKS'!E39</f>
        <v>34298761</v>
      </c>
    </row>
    <row r="40" spans="1:5" s="371" customFormat="1" ht="16.5" customHeight="1" thickBot="1" x14ac:dyDescent="0.25">
      <c r="A40" s="366" t="s">
        <v>15</v>
      </c>
      <c r="B40" s="599" t="s">
        <v>491</v>
      </c>
      <c r="C40" s="593">
        <f>+C35+C36</f>
        <v>55404196</v>
      </c>
      <c r="D40" s="594">
        <f>+D35+D36</f>
        <v>59951052</v>
      </c>
      <c r="E40" s="466">
        <f>+'8.2.1. sz. mell. ILMKS'!E40+'8.2.2. sz. mell. ILMKS'!E40+'8.2.3. sz. mell. ILMKS'!E40</f>
        <v>56719258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54404196</v>
      </c>
      <c r="D44" s="250">
        <f>SUM(D45:D49)</f>
        <v>58951052</v>
      </c>
      <c r="E44" s="389">
        <f>+'8.2.1. sz. mell. ILMKS'!E44+'8.2.2. sz. mell. ILMKS'!E44+'8.2.3. sz. mell. ILMKS'!E44</f>
        <v>54141429</v>
      </c>
    </row>
    <row r="45" spans="1:5" ht="12" customHeight="1" x14ac:dyDescent="0.2">
      <c r="A45" s="396" t="s">
        <v>70</v>
      </c>
      <c r="B45" s="172" t="s">
        <v>36</v>
      </c>
      <c r="C45" s="586">
        <f>+'8.2.1. sz. mell. ILMKS'!C45+'8.2.2. sz. mell. ILMKS'!C45+'8.2.3. sz. mell. ILMKS'!C45</f>
        <v>20417120</v>
      </c>
      <c r="D45" s="587">
        <f>+'8.2.1. sz. mell. ILMKS'!D45+'8.2.2. sz. mell. ILMKS'!D45+'8.2.3. sz. mell. ILMKS'!D45</f>
        <v>20197120</v>
      </c>
      <c r="E45" s="468">
        <f>+'8.2.1. sz. mell. ILMKS'!E45+'8.2.2. sz. mell. ILMKS'!E45+'8.2.3. sz. mell. ILMKS'!E45</f>
        <v>17790658</v>
      </c>
    </row>
    <row r="46" spans="1:5" ht="12" customHeight="1" x14ac:dyDescent="0.2">
      <c r="A46" s="395" t="s">
        <v>71</v>
      </c>
      <c r="B46" s="171" t="s">
        <v>131</v>
      </c>
      <c r="C46" s="584">
        <f>+'8.2.1. sz. mell. ILMKS'!C46+'8.2.2. sz. mell. ILMKS'!C46+'8.2.3. sz. mell. ILMKS'!C46</f>
        <v>5421391</v>
      </c>
      <c r="D46" s="585">
        <f>+'8.2.1. sz. mell. ILMKS'!D46+'8.2.2. sz. mell. ILMKS'!D46+'8.2.3. sz. mell. ILMKS'!D46</f>
        <v>5457031</v>
      </c>
      <c r="E46" s="580">
        <f>+'8.2.1. sz. mell. ILMKS'!E46+'8.2.2. sz. mell. ILMKS'!E46+'8.2.3. sz. mell. ILMKS'!E46</f>
        <v>4042639</v>
      </c>
    </row>
    <row r="47" spans="1:5" ht="12" customHeight="1" x14ac:dyDescent="0.2">
      <c r="A47" s="395" t="s">
        <v>72</v>
      </c>
      <c r="B47" s="171" t="s">
        <v>98</v>
      </c>
      <c r="C47" s="584">
        <f>+'8.2.1. sz. mell. ILMKS'!C47+'8.2.2. sz. mell. ILMKS'!C47+'8.2.3. sz. mell. ILMKS'!C47</f>
        <v>28565685</v>
      </c>
      <c r="D47" s="585">
        <f>+'8.2.1. sz. mell. ILMKS'!D47+'8.2.2. sz. mell. ILMKS'!D47+'8.2.3. sz. mell. ILMKS'!D47</f>
        <v>33216558</v>
      </c>
      <c r="E47" s="580">
        <f>+'8.2.1. sz. mell. ILMKS'!E47+'8.2.2. sz. mell. ILMKS'!E47+'8.2.3. sz. mell. ILMKS'!E47</f>
        <v>32227789</v>
      </c>
    </row>
    <row r="48" spans="1:5" s="146" customFormat="1" ht="12" customHeight="1" x14ac:dyDescent="0.2">
      <c r="A48" s="395" t="s">
        <v>73</v>
      </c>
      <c r="B48" s="171" t="s">
        <v>132</v>
      </c>
      <c r="C48" s="604"/>
      <c r="D48" s="244"/>
      <c r="E48" s="580">
        <f>+'8.2.1. sz. mell. ILMKS'!E48+'8.2.2. sz. mell. ILMKS'!E48+'8.2.3. sz. mell. ILMKS'!E48</f>
        <v>0</v>
      </c>
    </row>
    <row r="49" spans="1:5" ht="12" customHeight="1" thickBot="1" x14ac:dyDescent="0.25">
      <c r="A49" s="595" t="s">
        <v>105</v>
      </c>
      <c r="B49" s="175" t="s">
        <v>133</v>
      </c>
      <c r="C49" s="586">
        <f>+'8.2.1. sz. mell. ILMKS'!C49+'8.2.2. sz. mell. ILMKS'!C49+'8.2.3. sz. mell. ILMKS'!C49</f>
        <v>0</v>
      </c>
      <c r="D49" s="598">
        <f>+'8.2.1. sz. mell. ILMKS'!D49+'8.2.2. sz. mell. ILMKS'!D49+'8.2.3. sz. mell. ILMKS'!D49</f>
        <v>80343</v>
      </c>
      <c r="E49" s="468">
        <f>+'8.2.1. sz. mell. ILMKS'!E49+'8.2.2. sz. mell. ILMKS'!E49+'8.2.3. sz. mell. ILMKS'!E49</f>
        <v>80343</v>
      </c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1000000</v>
      </c>
      <c r="D50" s="250">
        <f>SUM(D51:D53)</f>
        <v>1000000</v>
      </c>
      <c r="E50" s="389">
        <f>+'8.2.1. sz. mell. ILMKS'!E50+'8.2.2. sz. mell. ILMKS'!E50+'8.2.3. sz. mell. ILMKS'!E50</f>
        <v>919760</v>
      </c>
    </row>
    <row r="51" spans="1:5" ht="12" customHeight="1" x14ac:dyDescent="0.2">
      <c r="A51" s="396" t="s">
        <v>76</v>
      </c>
      <c r="B51" s="172" t="s">
        <v>149</v>
      </c>
      <c r="C51" s="586">
        <f>+'8.2.1. sz. mell. ILMKS'!C51+'8.2.2. sz. mell. ILMKS'!C51+'8.2.3. sz. mell. ILMKS'!C51</f>
        <v>1000000</v>
      </c>
      <c r="D51" s="587">
        <f>+'8.2.1. sz. mell. ILMKS'!D51+'8.2.2. sz. mell. ILMKS'!D51+'8.2.3. sz. mell. ILMKS'!D51</f>
        <v>1000000</v>
      </c>
      <c r="E51" s="468">
        <f>+'8.2.1. sz. mell. ILMKS'!E51+'8.2.2. sz. mell. ILMKS'!E51+'8.2.3. sz. mell. ILMKS'!E51</f>
        <v>919760</v>
      </c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67">
        <f>+'8.2.1. sz. mell. ILMKS'!E52+'8.2.2. sz. mell. ILMKS'!E52+'8.2.3. sz. mell. ILMKS'!E52</f>
        <v>0</v>
      </c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67">
        <f>+'8.2.1. sz. mell. ILMKS'!E53+'8.2.2. sz. mell. ILMKS'!E53+'8.2.3. sz. mell. ILMKS'!E53</f>
        <v>0</v>
      </c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66">
        <f>+'8.2.1. sz. mell. ILMKS'!E54+'8.2.2. sz. mell. ILMKS'!E54+'8.2.3. sz. mell. ILMKS'!E54</f>
        <v>0</v>
      </c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55404196</v>
      </c>
      <c r="D55" s="90">
        <f>+D44+D50</f>
        <v>59951052</v>
      </c>
      <c r="E55" s="389">
        <f>+'8.2.1. sz. mell. ILMKS'!E55+'8.2.2. sz. mell. ILMKS'!E55+'8.2.3. sz. mell. ILMKS'!E55</f>
        <v>55061189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>
        <f>+'8.2.1. sz. mell. ILMKS'!E57+'8.2.2. sz. mell. ILMKS'!E57+'8.2.3. sz. mell. ILMKS'!E57</f>
        <v>16</v>
      </c>
    </row>
    <row r="58" spans="1:5" ht="13.5" thickBot="1" x14ac:dyDescent="0.25">
      <c r="A58" s="455" t="s">
        <v>624</v>
      </c>
      <c r="B58" s="456"/>
      <c r="C58" s="94"/>
      <c r="D58" s="94"/>
      <c r="E58" s="380">
        <f>+'8.2.1. sz. mell. ILMKS'!E58+'8.2.2. sz. mell. ILMKS'!E58+'8.2.3. sz. mell. ILMKS'!E58</f>
        <v>0</v>
      </c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+CONCATENATE("8.2.1. melléklet a 9/",LEFT(ÖSSZEFÜGGÉSEK!A4,4)+1,". (V. 29.) önkormányzati rendelethez")</f>
        <v>8.2.1.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629</v>
      </c>
      <c r="C2" s="739"/>
      <c r="D2" s="740"/>
      <c r="E2" s="392" t="s">
        <v>48</v>
      </c>
    </row>
    <row r="3" spans="1:5" s="369" customFormat="1" ht="24.75" thickBot="1" x14ac:dyDescent="0.25">
      <c r="A3" s="367" t="s">
        <v>144</v>
      </c>
      <c r="B3" s="741" t="s">
        <v>714</v>
      </c>
      <c r="C3" s="744"/>
      <c r="D3" s="745"/>
      <c r="E3" s="393" t="s">
        <v>46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15438692</v>
      </c>
      <c r="D8" s="403">
        <f>SUM(D9:D18)</f>
        <v>18802159</v>
      </c>
      <c r="E8" s="389">
        <f>SUM(E9:E18)</f>
        <v>16933391</v>
      </c>
    </row>
    <row r="9" spans="1:5" s="345" customFormat="1" ht="12" customHeight="1" x14ac:dyDescent="0.2">
      <c r="A9" s="394" t="s">
        <v>70</v>
      </c>
      <c r="B9" s="173" t="s">
        <v>255</v>
      </c>
      <c r="C9" s="87">
        <v>315000</v>
      </c>
      <c r="D9" s="404">
        <v>2315000</v>
      </c>
      <c r="E9" s="378">
        <v>1587978</v>
      </c>
    </row>
    <row r="10" spans="1:5" s="345" customFormat="1" ht="12" customHeight="1" x14ac:dyDescent="0.2">
      <c r="A10" s="395" t="s">
        <v>71</v>
      </c>
      <c r="B10" s="171" t="s">
        <v>256</v>
      </c>
      <c r="C10" s="247">
        <v>12056860</v>
      </c>
      <c r="D10" s="405">
        <v>13256860</v>
      </c>
      <c r="E10" s="96">
        <v>12873826</v>
      </c>
    </row>
    <row r="11" spans="1:5" s="345" customFormat="1" ht="12" customHeight="1" x14ac:dyDescent="0.2">
      <c r="A11" s="395" t="s">
        <v>72</v>
      </c>
      <c r="B11" s="171" t="s">
        <v>257</v>
      </c>
      <c r="C11" s="247">
        <v>12430</v>
      </c>
      <c r="D11" s="405">
        <v>147509</v>
      </c>
      <c r="E11" s="96">
        <v>147509</v>
      </c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>
        <v>3054402</v>
      </c>
      <c r="D14" s="405">
        <v>3054402</v>
      </c>
      <c r="E14" s="96">
        <v>2140876</v>
      </c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>
        <v>100</v>
      </c>
      <c r="E16" s="377">
        <v>35</v>
      </c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>
        <v>28288</v>
      </c>
      <c r="E18" s="373">
        <v>183167</v>
      </c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688086</v>
      </c>
      <c r="D19" s="403">
        <f>SUM(D20:D22)</f>
        <v>1212925</v>
      </c>
      <c r="E19" s="389">
        <f>SUM(E20:E22)</f>
        <v>1306459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>
        <v>688086</v>
      </c>
      <c r="D22" s="405">
        <v>1212925</v>
      </c>
      <c r="E22" s="96">
        <v>1306459</v>
      </c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16126778</v>
      </c>
      <c r="D35" s="403">
        <f>+D8+D19+D24+D25+D29+D33+D34</f>
        <v>20015084</v>
      </c>
      <c r="E35" s="389">
        <f>+E8+E19+E24+E25+E29+E33+E34</f>
        <v>18239850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38007418</v>
      </c>
      <c r="D36" s="403">
        <f>+D37+D38+D39</f>
        <v>37362540</v>
      </c>
      <c r="E36" s="389">
        <f>+E37+E38+E39</f>
        <v>35653883</v>
      </c>
    </row>
    <row r="37" spans="1:5" s="372" customFormat="1" ht="15" customHeight="1" x14ac:dyDescent="0.2">
      <c r="A37" s="396" t="s">
        <v>487</v>
      </c>
      <c r="B37" s="397" t="s">
        <v>158</v>
      </c>
      <c r="C37" s="84">
        <v>2000000</v>
      </c>
      <c r="D37" s="401">
        <v>1355122</v>
      </c>
      <c r="E37" s="376">
        <v>1355122</v>
      </c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>
        <v>36007418</v>
      </c>
      <c r="D39" s="409">
        <v>36007418</v>
      </c>
      <c r="E39" s="374">
        <v>34298761</v>
      </c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54134196</v>
      </c>
      <c r="D40" s="410">
        <f>+D35+D36</f>
        <v>57377624</v>
      </c>
      <c r="E40" s="390">
        <f>+E35+E36</f>
        <v>53893733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53134196</v>
      </c>
      <c r="D44" s="250">
        <f>SUM(D45:D49)</f>
        <v>56377624</v>
      </c>
      <c r="E44" s="389">
        <f>SUM(E45:E49)</f>
        <v>53105522</v>
      </c>
    </row>
    <row r="45" spans="1:5" ht="12" customHeight="1" x14ac:dyDescent="0.2">
      <c r="A45" s="395" t="s">
        <v>70</v>
      </c>
      <c r="B45" s="172" t="s">
        <v>36</v>
      </c>
      <c r="C45" s="84">
        <v>20417120</v>
      </c>
      <c r="D45" s="84">
        <v>20197120</v>
      </c>
      <c r="E45" s="376">
        <v>17790658</v>
      </c>
    </row>
    <row r="46" spans="1:5" ht="12" customHeight="1" x14ac:dyDescent="0.2">
      <c r="A46" s="395" t="s">
        <v>71</v>
      </c>
      <c r="B46" s="171" t="s">
        <v>131</v>
      </c>
      <c r="C46" s="244">
        <v>5421391</v>
      </c>
      <c r="D46" s="244">
        <v>5457031</v>
      </c>
      <c r="E46" s="400">
        <v>4042639</v>
      </c>
    </row>
    <row r="47" spans="1:5" ht="12" customHeight="1" x14ac:dyDescent="0.2">
      <c r="A47" s="395" t="s">
        <v>72</v>
      </c>
      <c r="B47" s="171" t="s">
        <v>98</v>
      </c>
      <c r="C47" s="244">
        <v>27295685</v>
      </c>
      <c r="D47" s="244">
        <v>30723473</v>
      </c>
      <c r="E47" s="400">
        <v>31272225</v>
      </c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1000000</v>
      </c>
      <c r="D50" s="250">
        <f>SUM(D51:D53)</f>
        <v>1000000</v>
      </c>
      <c r="E50" s="389">
        <f>SUM(E51:E53)</f>
        <v>919760</v>
      </c>
    </row>
    <row r="51" spans="1:5" ht="12" customHeight="1" x14ac:dyDescent="0.2">
      <c r="A51" s="395" t="s">
        <v>76</v>
      </c>
      <c r="B51" s="172" t="s">
        <v>149</v>
      </c>
      <c r="C51" s="84">
        <v>1000000</v>
      </c>
      <c r="D51" s="84">
        <v>1000000</v>
      </c>
      <c r="E51" s="376">
        <v>919760</v>
      </c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54134196</v>
      </c>
      <c r="D55" s="90">
        <f>+D44+D50</f>
        <v>57377624</v>
      </c>
      <c r="E55" s="390">
        <f>+E44+E50</f>
        <v>54025282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>
        <v>16</v>
      </c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+CONCATENATE("8.2.2. melléklet a 9/",LEFT(ÖSSZEFÜGGÉSEK!A4,4)+1,". (V. 29.) önkormányzati rendelethez")</f>
        <v>8.2.2.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629</v>
      </c>
      <c r="C2" s="739"/>
      <c r="D2" s="740"/>
      <c r="E2" s="392" t="s">
        <v>48</v>
      </c>
    </row>
    <row r="3" spans="1:5" s="369" customFormat="1" ht="24.75" thickBot="1" x14ac:dyDescent="0.25">
      <c r="A3" s="367" t="s">
        <v>144</v>
      </c>
      <c r="B3" s="741" t="s">
        <v>715</v>
      </c>
      <c r="C3" s="744"/>
      <c r="D3" s="745"/>
      <c r="E3" s="393" t="s">
        <v>47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1270000</v>
      </c>
      <c r="D8" s="403">
        <f>SUM(D9:D18)</f>
        <v>1770000</v>
      </c>
      <c r="E8" s="389">
        <f>SUM(E9:E18)</f>
        <v>2022097</v>
      </c>
    </row>
    <row r="9" spans="1:5" s="345" customFormat="1" ht="12" customHeight="1" x14ac:dyDescent="0.2">
      <c r="A9" s="394" t="s">
        <v>70</v>
      </c>
      <c r="B9" s="173" t="s">
        <v>255</v>
      </c>
      <c r="C9" s="87">
        <v>1000000</v>
      </c>
      <c r="D9" s="404">
        <v>1500000</v>
      </c>
      <c r="E9" s="378">
        <v>1592203</v>
      </c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>
        <v>270000</v>
      </c>
      <c r="D14" s="405">
        <v>270000</v>
      </c>
      <c r="E14" s="96">
        <v>429894</v>
      </c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1270000</v>
      </c>
      <c r="D35" s="403">
        <f>+D8+D19+D24+D25+D29+D33+D34</f>
        <v>1770000</v>
      </c>
      <c r="E35" s="389">
        <f>+E8+E19+E24+E25+E29+E33+E34</f>
        <v>2022097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0</v>
      </c>
      <c r="D36" s="403">
        <f>+D37+D38+D39</f>
        <v>803428</v>
      </c>
      <c r="E36" s="389">
        <f>+E37+E38+E39</f>
        <v>803428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>
        <v>803428</v>
      </c>
      <c r="E38" s="375">
        <v>803428</v>
      </c>
    </row>
    <row r="39" spans="1:5" ht="13.5" thickBot="1" x14ac:dyDescent="0.25">
      <c r="A39" s="395" t="s">
        <v>489</v>
      </c>
      <c r="B39" s="381" t="s">
        <v>490</v>
      </c>
      <c r="C39" s="379"/>
      <c r="D39" s="409"/>
      <c r="E39" s="374"/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1270000</v>
      </c>
      <c r="D40" s="410">
        <f>+D35+D36</f>
        <v>2573428</v>
      </c>
      <c r="E40" s="390">
        <f>+E35+E36</f>
        <v>2825525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1270000</v>
      </c>
      <c r="D44" s="250">
        <f>SUM(D45:D49)</f>
        <v>2573428</v>
      </c>
      <c r="E44" s="389">
        <f>SUM(E45:E49)</f>
        <v>1035907</v>
      </c>
    </row>
    <row r="45" spans="1:5" ht="12" customHeight="1" x14ac:dyDescent="0.2">
      <c r="A45" s="395" t="s">
        <v>70</v>
      </c>
      <c r="B45" s="172" t="s">
        <v>36</v>
      </c>
      <c r="C45" s="84"/>
      <c r="D45" s="84"/>
      <c r="E45" s="376"/>
    </row>
    <row r="46" spans="1:5" ht="12" customHeight="1" x14ac:dyDescent="0.2">
      <c r="A46" s="395" t="s">
        <v>71</v>
      </c>
      <c r="B46" s="171" t="s">
        <v>131</v>
      </c>
      <c r="C46" s="244"/>
      <c r="D46" s="244"/>
      <c r="E46" s="400"/>
    </row>
    <row r="47" spans="1:5" ht="12" customHeight="1" x14ac:dyDescent="0.2">
      <c r="A47" s="395" t="s">
        <v>72</v>
      </c>
      <c r="B47" s="171" t="s">
        <v>98</v>
      </c>
      <c r="C47" s="244">
        <v>1270000</v>
      </c>
      <c r="D47" s="244">
        <v>2493085</v>
      </c>
      <c r="E47" s="400">
        <v>955564</v>
      </c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>
        <v>80343</v>
      </c>
      <c r="E49" s="400">
        <v>80343</v>
      </c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389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84"/>
      <c r="E51" s="376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1270000</v>
      </c>
      <c r="D55" s="90">
        <f>+D44+D50</f>
        <v>2573428</v>
      </c>
      <c r="E55" s="390">
        <f>+E44+E50</f>
        <v>1035907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/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+CONCATENATE("8.2.3. melléklet a 9/",LEFT(ÖSSZEFÜGGÉSEK!A4,4)+1,". (V. 29.) önkormányzati rendelethez")</f>
        <v>8.2.3.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629</v>
      </c>
      <c r="C2" s="739"/>
      <c r="D2" s="740"/>
      <c r="E2" s="392" t="s">
        <v>48</v>
      </c>
    </row>
    <row r="3" spans="1:5" s="369" customFormat="1" ht="24.75" thickBot="1" x14ac:dyDescent="0.25">
      <c r="A3" s="367" t="s">
        <v>144</v>
      </c>
      <c r="B3" s="741" t="s">
        <v>716</v>
      </c>
      <c r="C3" s="744"/>
      <c r="D3" s="745"/>
      <c r="E3" s="393" t="s">
        <v>48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SUM(E9:E18)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>
        <f>+D8+D19+D24+D25+D29+D33+D34</f>
        <v>0</v>
      </c>
      <c r="E35" s="389">
        <f>+E8+E19+E24+E25+E29+E33+E34</f>
        <v>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0</v>
      </c>
      <c r="D36" s="403">
        <f>+D37+D38+D39</f>
        <v>0</v>
      </c>
      <c r="E36" s="389">
        <f>+E37+E38+E39</f>
        <v>0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/>
      <c r="D39" s="409"/>
      <c r="E39" s="374"/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0</v>
      </c>
      <c r="D40" s="410">
        <f>+D35+D36</f>
        <v>0</v>
      </c>
      <c r="E40" s="390">
        <f>+E35+E36</f>
        <v>0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0</v>
      </c>
      <c r="D44" s="250">
        <f>SUM(D45:D49)</f>
        <v>0</v>
      </c>
      <c r="E44" s="389">
        <f>SUM(E45:E49)</f>
        <v>0</v>
      </c>
    </row>
    <row r="45" spans="1:5" ht="12" customHeight="1" x14ac:dyDescent="0.2">
      <c r="A45" s="395" t="s">
        <v>70</v>
      </c>
      <c r="B45" s="172" t="s">
        <v>36</v>
      </c>
      <c r="C45" s="84"/>
      <c r="D45" s="84"/>
      <c r="E45" s="376"/>
    </row>
    <row r="46" spans="1:5" ht="12" customHeight="1" x14ac:dyDescent="0.2">
      <c r="A46" s="395" t="s">
        <v>71</v>
      </c>
      <c r="B46" s="171" t="s">
        <v>131</v>
      </c>
      <c r="C46" s="244"/>
      <c r="D46" s="244"/>
      <c r="E46" s="400"/>
    </row>
    <row r="47" spans="1:5" ht="12" customHeight="1" x14ac:dyDescent="0.2">
      <c r="A47" s="395" t="s">
        <v>72</v>
      </c>
      <c r="B47" s="171" t="s">
        <v>98</v>
      </c>
      <c r="C47" s="244"/>
      <c r="D47" s="244"/>
      <c r="E47" s="400"/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389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84"/>
      <c r="E51" s="376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0</v>
      </c>
      <c r="D55" s="90">
        <f>+D44+D50</f>
        <v>0</v>
      </c>
      <c r="E55" s="390">
        <f>+E44+E50</f>
        <v>0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/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+CONCATENATE("8.3. melléklet a 9/",LEFT(ÖSSZEFÜGGÉSEK!A4,4)+1,". (V. 29.) önkormányzati rendelethez")</f>
        <v>8.3.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630</v>
      </c>
      <c r="C2" s="739"/>
      <c r="D2" s="740"/>
      <c r="E2" s="392" t="s">
        <v>49</v>
      </c>
    </row>
    <row r="3" spans="1:5" s="369" customFormat="1" ht="24.75" thickBot="1" x14ac:dyDescent="0.25">
      <c r="A3" s="367" t="s">
        <v>144</v>
      </c>
      <c r="B3" s="741" t="s">
        <v>713</v>
      </c>
      <c r="C3" s="744"/>
      <c r="D3" s="745"/>
      <c r="E3" s="393" t="s">
        <v>40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+'8.3.1. sz. mell. ÓVODA'!E8+'8.3.2. sz. mell.  ÓVODA'!E8+'8.3.3. sz. mell. ÓVODA'!E8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465">
        <f>+'8.3.1. sz. mell. ÓVODA'!E9+'8.3.2. sz. mell.  ÓVODA'!E9+'8.3.3. sz. mell. ÓVODA'!E9</f>
        <v>0</v>
      </c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467">
        <f>+'8.3.1. sz. mell. ÓVODA'!E10+'8.3.2. sz. mell.  ÓVODA'!E10+'8.3.3. sz. mell. ÓVODA'!E10</f>
        <v>0</v>
      </c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467">
        <f>+'8.3.1. sz. mell. ÓVODA'!E11+'8.3.2. sz. mell.  ÓVODA'!E11+'8.3.3. sz. mell. ÓVODA'!E11</f>
        <v>0</v>
      </c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468">
        <f>+'8.3.1. sz. mell. ÓVODA'!E12+'8.3.2. sz. mell.  ÓVODA'!E12+'8.3.3. sz. mell. ÓVODA'!E12</f>
        <v>0</v>
      </c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467">
        <f>+'8.3.1. sz. mell. ÓVODA'!E13+'8.3.2. sz. mell.  ÓVODA'!E13+'8.3.3. sz. mell. ÓVODA'!E13</f>
        <v>0</v>
      </c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467">
        <f>+'8.3.1. sz. mell. ÓVODA'!E14+'8.3.2. sz. mell.  ÓVODA'!E14+'8.3.3. sz. mell. ÓVODA'!E14</f>
        <v>0</v>
      </c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468">
        <f>+'8.3.1. sz. mell. ÓVODA'!E15+'8.3.2. sz. mell.  ÓVODA'!E15+'8.3.3. sz. mell. ÓVODA'!E15</f>
        <v>0</v>
      </c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467">
        <f>+'8.3.1. sz. mell. ÓVODA'!E16+'8.3.2. sz. mell.  ÓVODA'!E16+'8.3.3. sz. mell. ÓVODA'!E16</f>
        <v>0</v>
      </c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467">
        <f>+'8.3.1. sz. mell. ÓVODA'!E17+'8.3.2. sz. mell.  ÓVODA'!E17+'8.3.3. sz. mell. ÓVODA'!E17</f>
        <v>0</v>
      </c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466">
        <f>+'8.3.1. sz. mell. ÓVODA'!E18+'8.3.2. sz. mell.  ÓVODA'!E18+'8.3.3. sz. mell. ÓVODA'!E18</f>
        <v>0</v>
      </c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+'8.3.1. sz. mell. ÓVODA'!E19+'8.3.2. sz. mell.  ÓVODA'!E19+'8.3.3. sz. mell. ÓVODA'!E19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465">
        <f>+'8.3.1. sz. mell. ÓVODA'!E20+'8.3.2. sz. mell.  ÓVODA'!E20+'8.3.3. sz. mell. ÓVODA'!E20</f>
        <v>0</v>
      </c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467">
        <f>+'8.3.1. sz. mell. ÓVODA'!E21+'8.3.2. sz. mell.  ÓVODA'!E21+'8.3.3. sz. mell. ÓVODA'!E21</f>
        <v>0</v>
      </c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467">
        <f>+'8.3.1. sz. mell. ÓVODA'!E22+'8.3.2. sz. mell.  ÓVODA'!E22+'8.3.3. sz. mell. ÓVODA'!E22</f>
        <v>0</v>
      </c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466">
        <f>+'8.3.1. sz. mell. ÓVODA'!E23+'8.3.2. sz. mell.  ÓVODA'!E23+'8.3.3. sz. mell. ÓVODA'!E23</f>
        <v>0</v>
      </c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9">
        <f>+'8.3.1. sz. mell. ÓVODA'!E24+'8.3.2. sz. mell.  ÓVODA'!E24+'8.3.3. sz. mell. ÓVODA'!E24</f>
        <v>0</v>
      </c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+'8.3.1. sz. mell. ÓVODA'!E25+'8.3.2. sz. mell.  ÓVODA'!E25+'8.3.3. sz. mell. ÓVODA'!E25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465">
        <f>+'8.3.1. sz. mell. ÓVODA'!E26+'8.3.2. sz. mell.  ÓVODA'!E26+'8.3.3. sz. mell. ÓVODA'!E26</f>
        <v>0</v>
      </c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467">
        <f>+'8.3.1. sz. mell. ÓVODA'!E27+'8.3.2. sz. mell.  ÓVODA'!E27+'8.3.3. sz. mell. ÓVODA'!E27</f>
        <v>0</v>
      </c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466">
        <f>+'8.3.1. sz. mell. ÓVODA'!E28+'8.3.2. sz. mell.  ÓVODA'!E28+'8.3.3. sz. mell. ÓVODA'!E28</f>
        <v>0</v>
      </c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+'8.3.1. sz. mell. ÓVODA'!E29+'8.3.2. sz. mell.  ÓVODA'!E29+'8.3.3. sz. mell. ÓVODA'!E29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465">
        <f>+'8.3.1. sz. mell. ÓVODA'!E30+'8.3.2. sz. mell.  ÓVODA'!E30+'8.3.3. sz. mell. ÓVODA'!E30</f>
        <v>0</v>
      </c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467">
        <f>+'8.3.1. sz. mell. ÓVODA'!E31+'8.3.2. sz. mell.  ÓVODA'!E31+'8.3.3. sz. mell. ÓVODA'!E31</f>
        <v>0</v>
      </c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466">
        <f>+'8.3.1. sz. mell. ÓVODA'!E32+'8.3.2. sz. mell.  ÓVODA'!E32+'8.3.3. sz. mell. ÓVODA'!E32</f>
        <v>0</v>
      </c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9">
        <f>+'8.3.1. sz. mell. ÓVODA'!E33+'8.3.2. sz. mell.  ÓVODA'!E33+'8.3.3. sz. mell. ÓVODA'!E33</f>
        <v>0</v>
      </c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9">
        <f>+'8.3.1. sz. mell. ÓVODA'!E34+'8.3.2. sz. mell.  ÓVODA'!E34+'8.3.3. sz. mell. ÓVODA'!E34</f>
        <v>0</v>
      </c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/>
      <c r="E35" s="389">
        <f>+'8.3.1. sz. mell. ÓVODA'!E35+'8.3.2. sz. mell.  ÓVODA'!E35+'8.3.3. sz. mell. ÓVODA'!E35</f>
        <v>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109850365</v>
      </c>
      <c r="D36" s="403">
        <f>+D37+D38+D39</f>
        <v>114999846</v>
      </c>
      <c r="E36" s="389">
        <f>+'8.3.1. sz. mell. ÓVODA'!E36+'8.3.2. sz. mell.  ÓVODA'!E36+'8.3.3. sz. mell. ÓVODA'!E36</f>
        <v>109523624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465">
        <f>+'8.3.1. sz. mell. ÓVODA'!E37+'8.3.2. sz. mell.  ÓVODA'!E37+'8.3.3. sz. mell. ÓVODA'!E37</f>
        <v>0</v>
      </c>
    </row>
    <row r="38" spans="1:5" s="372" customFormat="1" ht="15" customHeight="1" x14ac:dyDescent="0.2">
      <c r="A38" s="396" t="s">
        <v>488</v>
      </c>
      <c r="B38" s="398" t="s">
        <v>2</v>
      </c>
      <c r="C38" s="244"/>
      <c r="D38" s="244"/>
      <c r="E38" s="580">
        <f>+'8.3.1. sz. mell. ÓVODA'!E38+'8.3.2. sz. mell.  ÓVODA'!E38+'8.3.3. sz. mell. ÓVODA'!E38</f>
        <v>0</v>
      </c>
    </row>
    <row r="39" spans="1:5" ht="13.5" thickBot="1" x14ac:dyDescent="0.25">
      <c r="A39" s="595" t="s">
        <v>489</v>
      </c>
      <c r="B39" s="596" t="s">
        <v>490</v>
      </c>
      <c r="C39" s="598">
        <f>+'8.3.1. sz. mell. ÓVODA'!C39+'8.3.2. sz. mell.  ÓVODA'!C39+'8.3.3. sz. mell. ÓVODA'!C39</f>
        <v>109850365</v>
      </c>
      <c r="D39" s="598">
        <f>+'8.3.1. sz. mell. ÓVODA'!D39+'8.3.2. sz. mell.  ÓVODA'!D39+'8.3.3. sz. mell. ÓVODA'!D39</f>
        <v>114999846</v>
      </c>
      <c r="E39" s="468">
        <f>+'8.3.1. sz. mell. ÓVODA'!E39+'8.3.2. sz. mell.  ÓVODA'!E39+'8.3.3. sz. mell. ÓVODA'!E39</f>
        <v>109523624</v>
      </c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109850365</v>
      </c>
      <c r="D40" s="410">
        <f>+D35+D36</f>
        <v>114999846</v>
      </c>
      <c r="E40" s="389">
        <f>+'8.3.1. sz. mell. ÓVODA'!E40+'8.3.2. sz. mell.  ÓVODA'!E40+'8.3.3. sz. mell. ÓVODA'!E40</f>
        <v>109523624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109450365</v>
      </c>
      <c r="D44" s="250">
        <f>SUM(D45:D49)</f>
        <v>114599846</v>
      </c>
      <c r="E44" s="389">
        <f>+'8.3.1. sz. mell. ÓVODA'!E44+'8.3.2. sz. mell.  ÓVODA'!E44+'8.3.3. sz. mell. ÓVODA'!E44</f>
        <v>109380578</v>
      </c>
    </row>
    <row r="45" spans="1:5" ht="12" customHeight="1" x14ac:dyDescent="0.2">
      <c r="A45" s="396" t="s">
        <v>70</v>
      </c>
      <c r="B45" s="172" t="s">
        <v>36</v>
      </c>
      <c r="C45" s="586">
        <f>+'8.3.1. sz. mell. ÓVODA'!C45+'8.3.2. sz. mell.  ÓVODA'!C45+'8.3.3. sz. mell. ÓVODA'!C45</f>
        <v>78652430</v>
      </c>
      <c r="D45" s="587">
        <f>+'8.3.1. sz. mell. ÓVODA'!D45+'8.3.2. sz. mell.  ÓVODA'!D45+'8.3.3. sz. mell. ÓVODA'!D45</f>
        <v>79010927</v>
      </c>
      <c r="E45" s="468">
        <f>+'8.3.1. sz. mell. ÓVODA'!E45+'8.3.2. sz. mell.  ÓVODA'!E45+'8.3.3. sz. mell. ÓVODA'!E45</f>
        <v>75986665</v>
      </c>
    </row>
    <row r="46" spans="1:5" ht="12" customHeight="1" x14ac:dyDescent="0.2">
      <c r="A46" s="395" t="s">
        <v>71</v>
      </c>
      <c r="B46" s="171" t="s">
        <v>131</v>
      </c>
      <c r="C46" s="584">
        <f>+'8.3.1. sz. mell. ÓVODA'!C46+'8.3.2. sz. mell.  ÓVODA'!C46+'8.3.3. sz. mell. ÓVODA'!C46</f>
        <v>17718535</v>
      </c>
      <c r="D46" s="585">
        <f>+'8.3.1. sz. mell. ÓVODA'!D46+'8.3.2. sz. mell.  ÓVODA'!D46+'8.3.3. sz. mell. ÓVODA'!D46</f>
        <v>18279519</v>
      </c>
      <c r="E46" s="580">
        <f>+'8.3.1. sz. mell. ÓVODA'!E46+'8.3.2. sz. mell.  ÓVODA'!E46+'8.3.3. sz. mell. ÓVODA'!E46</f>
        <v>17051473</v>
      </c>
    </row>
    <row r="47" spans="1:5" ht="12" customHeight="1" x14ac:dyDescent="0.2">
      <c r="A47" s="395" t="s">
        <v>72</v>
      </c>
      <c r="B47" s="171" t="s">
        <v>98</v>
      </c>
      <c r="C47" s="586">
        <f>+'8.3.1. sz. mell. ÓVODA'!C47+'8.3.2. sz. mell.  ÓVODA'!C47+'8.3.3. sz. mell. ÓVODA'!C47</f>
        <v>13079400</v>
      </c>
      <c r="D47" s="585">
        <f>+'8.3.1. sz. mell. ÓVODA'!D47+'8.3.2. sz. mell.  ÓVODA'!D47+'8.3.3. sz. mell. ÓVODA'!D47</f>
        <v>17309400</v>
      </c>
      <c r="E47" s="468">
        <f>+'8.3.1. sz. mell. ÓVODA'!E47+'8.3.2. sz. mell.  ÓVODA'!E47+'8.3.3. sz. mell. ÓVODA'!E47</f>
        <v>16342440</v>
      </c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67">
        <f>+'8.3.1. sz. mell. ÓVODA'!E48+'8.3.2. sz. mell.  ÓVODA'!E48+'8.3.3. sz. mell. ÓVODA'!E48</f>
        <v>0</v>
      </c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66">
        <f>+'8.3.1. sz. mell. ÓVODA'!E49+'8.3.2. sz. mell.  ÓVODA'!E49+'8.3.3. sz. mell. ÓVODA'!E49</f>
        <v>0</v>
      </c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400000</v>
      </c>
      <c r="D50" s="250">
        <f>SUM(D51:D53)</f>
        <v>400000</v>
      </c>
      <c r="E50" s="389">
        <f>+'8.3.1. sz. mell. ÓVODA'!E50+'8.3.2. sz. mell.  ÓVODA'!E50+'8.3.3. sz. mell. ÓVODA'!E50</f>
        <v>47811</v>
      </c>
    </row>
    <row r="51" spans="1:5" ht="12" customHeight="1" x14ac:dyDescent="0.2">
      <c r="A51" s="396" t="s">
        <v>76</v>
      </c>
      <c r="B51" s="172" t="s">
        <v>149</v>
      </c>
      <c r="C51" s="586">
        <f>+'8.3.1. sz. mell. ÓVODA'!C51+'8.3.2. sz. mell.  ÓVODA'!C51+'8.3.3. sz. mell. ÓVODA'!C51</f>
        <v>400000</v>
      </c>
      <c r="D51" s="587">
        <f>+'8.3.1. sz. mell. ÓVODA'!D51+'8.3.2. sz. mell.  ÓVODA'!D51+'8.3.3. sz. mell. ÓVODA'!D51</f>
        <v>400000</v>
      </c>
      <c r="E51" s="468">
        <f>+'8.3.1. sz. mell. ÓVODA'!E51+'8.3.2. sz. mell.  ÓVODA'!E51+'8.3.3. sz. mell. ÓVODA'!E51</f>
        <v>47811</v>
      </c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67">
        <f>+'8.3.1. sz. mell. ÓVODA'!E52+'8.3.2. sz. mell.  ÓVODA'!E52+'8.3.3. sz. mell. ÓVODA'!E52</f>
        <v>0</v>
      </c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67">
        <f>+'8.3.1. sz. mell. ÓVODA'!E53+'8.3.2. sz. mell.  ÓVODA'!E53+'8.3.3. sz. mell. ÓVODA'!E53</f>
        <v>0</v>
      </c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66">
        <f>+'8.3.1. sz. mell. ÓVODA'!E54+'8.3.2. sz. mell.  ÓVODA'!E54+'8.3.3. sz. mell. ÓVODA'!E54</f>
        <v>0</v>
      </c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109850365</v>
      </c>
      <c r="D55" s="90">
        <f>+D44+D50</f>
        <v>114999846</v>
      </c>
      <c r="E55" s="389">
        <f>+'8.3.1. sz. mell. ÓVODA'!E55+'8.3.2. sz. mell.  ÓVODA'!E55+'8.3.3. sz. mell. ÓVODA'!E55</f>
        <v>109428389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>
        <f>+'8.3.1. sz. mell. ÓVODA'!E57+'8.3.2. sz. mell.  ÓVODA'!E57+'8.3.3. sz. mell. ÓVODA'!E57</f>
        <v>29</v>
      </c>
    </row>
    <row r="58" spans="1:5" ht="13.5" thickBot="1" x14ac:dyDescent="0.25">
      <c r="A58" s="455" t="s">
        <v>624</v>
      </c>
      <c r="B58" s="456"/>
      <c r="C58" s="94"/>
      <c r="D58" s="94"/>
      <c r="E58" s="380">
        <f>+'8.3.1. sz. mell. ÓVODA'!E58+'8.3.2. sz. mell.  ÓVODA'!E58+'8.3.3. sz. mell. ÓVODA'!E58</f>
        <v>0</v>
      </c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B41" sqref="B41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+CONCATENATE("8.3.1. melléklet a 9/",LEFT(ÖSSZEFÜGGÉSEK!A4,4)+1,". (V. 29.) önkormányzati rendelethez")</f>
        <v>8.3.1.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630</v>
      </c>
      <c r="C2" s="739"/>
      <c r="D2" s="740"/>
      <c r="E2" s="392" t="s">
        <v>49</v>
      </c>
    </row>
    <row r="3" spans="1:5" s="369" customFormat="1" ht="24.75" thickBot="1" x14ac:dyDescent="0.25">
      <c r="A3" s="367" t="s">
        <v>144</v>
      </c>
      <c r="B3" s="741" t="s">
        <v>714</v>
      </c>
      <c r="C3" s="744"/>
      <c r="D3" s="745"/>
      <c r="E3" s="393" t="s">
        <v>46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SUM(E9:E18)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>
        <f>+D8+D19+D24+D25+D29+D33+D34</f>
        <v>0</v>
      </c>
      <c r="E35" s="389">
        <f>+E8+E19+E24+E25+E29+E33+E34</f>
        <v>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109850365</v>
      </c>
      <c r="D36" s="403">
        <f>+D37+D38+D39</f>
        <v>114999846</v>
      </c>
      <c r="E36" s="389">
        <f>+E37+E38+E39</f>
        <v>109523624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>
        <v>109850365</v>
      </c>
      <c r="D39" s="409">
        <v>114999846</v>
      </c>
      <c r="E39" s="374">
        <v>109523624</v>
      </c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109850365</v>
      </c>
      <c r="D40" s="410">
        <f>+D35+D36</f>
        <v>114999846</v>
      </c>
      <c r="E40" s="390">
        <f>+E35+E36</f>
        <v>109523624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109450365</v>
      </c>
      <c r="D44" s="250">
        <f>SUM(D45:D49)</f>
        <v>114599846</v>
      </c>
      <c r="E44" s="389">
        <f>SUM(E45:E49)</f>
        <v>109380578</v>
      </c>
    </row>
    <row r="45" spans="1:5" ht="12" customHeight="1" x14ac:dyDescent="0.2">
      <c r="A45" s="395" t="s">
        <v>70</v>
      </c>
      <c r="B45" s="172" t="s">
        <v>36</v>
      </c>
      <c r="C45" s="84">
        <v>78652430</v>
      </c>
      <c r="D45" s="84">
        <v>79010927</v>
      </c>
      <c r="E45" s="376">
        <v>75986665</v>
      </c>
    </row>
    <row r="46" spans="1:5" ht="12" customHeight="1" x14ac:dyDescent="0.2">
      <c r="A46" s="395" t="s">
        <v>71</v>
      </c>
      <c r="B46" s="171" t="s">
        <v>131</v>
      </c>
      <c r="C46" s="244">
        <v>17718535</v>
      </c>
      <c r="D46" s="244">
        <v>18279519</v>
      </c>
      <c r="E46" s="400">
        <v>17051473</v>
      </c>
    </row>
    <row r="47" spans="1:5" ht="12" customHeight="1" x14ac:dyDescent="0.2">
      <c r="A47" s="395" t="s">
        <v>72</v>
      </c>
      <c r="B47" s="171" t="s">
        <v>98</v>
      </c>
      <c r="C47" s="244">
        <v>13079400</v>
      </c>
      <c r="D47" s="244">
        <v>17309400</v>
      </c>
      <c r="E47" s="400">
        <v>16342440</v>
      </c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400000</v>
      </c>
      <c r="D50" s="250">
        <f>SUM(D51:D53)</f>
        <v>400000</v>
      </c>
      <c r="E50" s="389">
        <f>SUM(E51:E53)</f>
        <v>47811</v>
      </c>
    </row>
    <row r="51" spans="1:5" ht="12" customHeight="1" x14ac:dyDescent="0.2">
      <c r="A51" s="395" t="s">
        <v>76</v>
      </c>
      <c r="B51" s="172" t="s">
        <v>149</v>
      </c>
      <c r="C51" s="84">
        <v>400000</v>
      </c>
      <c r="D51" s="84">
        <v>400000</v>
      </c>
      <c r="E51" s="376">
        <v>47811</v>
      </c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109850365</v>
      </c>
      <c r="D55" s="90">
        <f>+D44+D50</f>
        <v>114999846</v>
      </c>
      <c r="E55" s="390">
        <f>+E44+E50</f>
        <v>109428389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>
        <v>29</v>
      </c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00" zoomScaleSheetLayoutView="100" workbookViewId="0">
      <selection activeCell="G11" sqref="G11"/>
    </sheetView>
  </sheetViews>
  <sheetFormatPr defaultColWidth="9.33203125" defaultRowHeight="15.75" x14ac:dyDescent="0.25"/>
  <cols>
    <col min="1" max="1" width="9.5" style="212" customWidth="1"/>
    <col min="2" max="2" width="60.83203125" style="212" customWidth="1"/>
    <col min="3" max="5" width="15.83203125" style="213" customWidth="1"/>
    <col min="6" max="6" width="9.33203125" style="223"/>
    <col min="7" max="7" width="15.5" style="223" bestFit="1" customWidth="1"/>
    <col min="8" max="8" width="10.33203125" style="223" bestFit="1" customWidth="1"/>
    <col min="9" max="16384" width="9.33203125" style="223"/>
  </cols>
  <sheetData>
    <row r="1" spans="1:5" ht="15.95" customHeight="1" x14ac:dyDescent="0.25">
      <c r="A1" s="700" t="s">
        <v>3</v>
      </c>
      <c r="B1" s="700"/>
      <c r="C1" s="700"/>
      <c r="D1" s="700"/>
      <c r="E1" s="700"/>
    </row>
    <row r="2" spans="1:5" ht="15.95" customHeight="1" thickBot="1" x14ac:dyDescent="0.3">
      <c r="A2" s="32" t="s">
        <v>109</v>
      </c>
      <c r="B2" s="32"/>
      <c r="C2" s="210"/>
      <c r="D2" s="210"/>
      <c r="E2" s="210" t="s">
        <v>637</v>
      </c>
    </row>
    <row r="3" spans="1:5" ht="15.95" customHeight="1" x14ac:dyDescent="0.25">
      <c r="A3" s="701" t="s">
        <v>58</v>
      </c>
      <c r="B3" s="703" t="s">
        <v>5</v>
      </c>
      <c r="C3" s="705" t="str">
        <f>+'1.1.sz.mell.'!C3:E3</f>
        <v>2017. évi</v>
      </c>
      <c r="D3" s="705"/>
      <c r="E3" s="706"/>
    </row>
    <row r="4" spans="1:5" ht="38.1" customHeight="1" thickBot="1" x14ac:dyDescent="0.3">
      <c r="A4" s="702"/>
      <c r="B4" s="704"/>
      <c r="C4" s="34" t="s">
        <v>171</v>
      </c>
      <c r="D4" s="34" t="s">
        <v>176</v>
      </c>
      <c r="E4" s="35" t="s">
        <v>177</v>
      </c>
    </row>
    <row r="5" spans="1:5" s="224" customFormat="1" ht="12" customHeight="1" thickBot="1" x14ac:dyDescent="0.25">
      <c r="A5" s="350" t="s">
        <v>336</v>
      </c>
      <c r="B5" s="680" t="s">
        <v>337</v>
      </c>
      <c r="C5" s="680" t="s">
        <v>338</v>
      </c>
      <c r="D5" s="680" t="s">
        <v>339</v>
      </c>
      <c r="E5" s="681" t="s">
        <v>340</v>
      </c>
    </row>
    <row r="6" spans="1:5" s="225" customFormat="1" ht="12" customHeight="1" thickBot="1" x14ac:dyDescent="0.25">
      <c r="A6" s="183" t="s">
        <v>6</v>
      </c>
      <c r="B6" s="184" t="s">
        <v>230</v>
      </c>
      <c r="C6" s="215">
        <f>SUM(C7:C12)</f>
        <v>523126978</v>
      </c>
      <c r="D6" s="215">
        <f>SUM(D7:D12)</f>
        <v>518175431</v>
      </c>
      <c r="E6" s="209">
        <f>SUM(E7:E12)</f>
        <v>518769816</v>
      </c>
    </row>
    <row r="7" spans="1:5" s="225" customFormat="1" ht="12" customHeight="1" x14ac:dyDescent="0.2">
      <c r="A7" s="178" t="s">
        <v>70</v>
      </c>
      <c r="B7" s="226" t="s">
        <v>231</v>
      </c>
      <c r="C7" s="644">
        <f>+'6.2. sz. mell ÖNK'!C9</f>
        <v>197486000</v>
      </c>
      <c r="D7" s="217">
        <f>+'6.2. sz. mell ÖNK'!D9</f>
        <v>198486000</v>
      </c>
      <c r="E7" s="200">
        <f>+'6.2. sz. mell ÖNK'!E9</f>
        <v>198486000</v>
      </c>
    </row>
    <row r="8" spans="1:5" s="225" customFormat="1" ht="12" customHeight="1" x14ac:dyDescent="0.2">
      <c r="A8" s="177" t="s">
        <v>71</v>
      </c>
      <c r="B8" s="227" t="s">
        <v>232</v>
      </c>
      <c r="C8" s="644">
        <f>+'6.2. sz. mell ÖNK'!C10</f>
        <v>100965317</v>
      </c>
      <c r="D8" s="216">
        <f>+'6.2. sz. mell ÖNK'!D10</f>
        <v>102967135</v>
      </c>
      <c r="E8" s="200">
        <f>+'6.2. sz. mell ÖNK'!E10</f>
        <v>106436876</v>
      </c>
    </row>
    <row r="9" spans="1:5" s="225" customFormat="1" ht="12" customHeight="1" x14ac:dyDescent="0.2">
      <c r="A9" s="177" t="s">
        <v>72</v>
      </c>
      <c r="B9" s="227" t="s">
        <v>233</v>
      </c>
      <c r="C9" s="644">
        <f>+'6.2. sz. mell ÖNK'!C11</f>
        <v>181251535</v>
      </c>
      <c r="D9" s="216">
        <f>+'6.2. sz. mell ÖNK'!D11</f>
        <v>181251535</v>
      </c>
      <c r="E9" s="200">
        <f>+'6.2. sz. mell ÖNK'!E11</f>
        <v>183039053</v>
      </c>
    </row>
    <row r="10" spans="1:5" s="225" customFormat="1" ht="12" customHeight="1" x14ac:dyDescent="0.2">
      <c r="A10" s="177" t="s">
        <v>73</v>
      </c>
      <c r="B10" s="227" t="s">
        <v>234</v>
      </c>
      <c r="C10" s="644">
        <f>+'6.2. sz. mell ÖNK'!C12</f>
        <v>7966320</v>
      </c>
      <c r="D10" s="216">
        <f>+'6.2. sz. mell ÖNK'!D12</f>
        <v>7966320</v>
      </c>
      <c r="E10" s="200">
        <f>+'6.2. sz. mell ÖNK'!E12</f>
        <v>9420863</v>
      </c>
    </row>
    <row r="11" spans="1:5" s="225" customFormat="1" ht="12" customHeight="1" x14ac:dyDescent="0.2">
      <c r="A11" s="177" t="s">
        <v>105</v>
      </c>
      <c r="B11" s="227" t="s">
        <v>235</v>
      </c>
      <c r="C11" s="644">
        <f>+'6.2. sz. mell ÖNK'!C13</f>
        <v>35457806</v>
      </c>
      <c r="D11" s="216">
        <f>+'6.2. sz. mell ÖNK'!D13</f>
        <v>27504441</v>
      </c>
      <c r="E11" s="200">
        <f>+'6.2. sz. mell ÖNK'!E13</f>
        <v>20935674</v>
      </c>
    </row>
    <row r="12" spans="1:5" s="225" customFormat="1" ht="12" customHeight="1" thickBot="1" x14ac:dyDescent="0.25">
      <c r="A12" s="179" t="s">
        <v>74</v>
      </c>
      <c r="B12" s="207" t="s">
        <v>762</v>
      </c>
      <c r="C12" s="676">
        <f>+'6.2. sz. mell ÖNK'!C14</f>
        <v>0</v>
      </c>
      <c r="D12" s="218">
        <f>+'6.2. sz. mell ÖNK'!D14</f>
        <v>0</v>
      </c>
      <c r="E12" s="479">
        <f>+'6.2. sz. mell ÖNK'!E14</f>
        <v>451350</v>
      </c>
    </row>
    <row r="13" spans="1:5" s="225" customFormat="1" ht="12" customHeight="1" thickBot="1" x14ac:dyDescent="0.25">
      <c r="A13" s="183" t="s">
        <v>7</v>
      </c>
      <c r="B13" s="205" t="s">
        <v>236</v>
      </c>
      <c r="C13" s="215">
        <f>SUM(C14:C18)</f>
        <v>326754292</v>
      </c>
      <c r="D13" s="215">
        <f>SUM(D14:D18)</f>
        <v>511984666</v>
      </c>
      <c r="E13" s="209">
        <f>SUM(E14:E18)</f>
        <v>462562965</v>
      </c>
    </row>
    <row r="14" spans="1:5" s="225" customFormat="1" ht="12" customHeight="1" x14ac:dyDescent="0.2">
      <c r="A14" s="178" t="s">
        <v>76</v>
      </c>
      <c r="B14" s="226" t="s">
        <v>237</v>
      </c>
      <c r="C14" s="644">
        <f>+'6.2. sz. mell ÖNK'!C16</f>
        <v>0</v>
      </c>
      <c r="D14" s="217">
        <f>+'6.2. sz. mell ÖNK'!D16</f>
        <v>0</v>
      </c>
      <c r="E14" s="200">
        <f>+'6.2. sz. mell ÖNK'!E16</f>
        <v>80343</v>
      </c>
    </row>
    <row r="15" spans="1:5" s="225" customFormat="1" ht="12" customHeight="1" x14ac:dyDescent="0.2">
      <c r="A15" s="177" t="s">
        <v>77</v>
      </c>
      <c r="B15" s="227" t="s">
        <v>238</v>
      </c>
      <c r="C15" s="620"/>
      <c r="D15" s="216"/>
      <c r="E15" s="200">
        <f>+'6.2. sz. mell ÖNK'!E17</f>
        <v>0</v>
      </c>
    </row>
    <row r="16" spans="1:5" s="225" customFormat="1" ht="12" customHeight="1" x14ac:dyDescent="0.2">
      <c r="A16" s="177" t="s">
        <v>78</v>
      </c>
      <c r="B16" s="227" t="s">
        <v>239</v>
      </c>
      <c r="C16" s="620"/>
      <c r="D16" s="216"/>
      <c r="E16" s="200">
        <f>+'6.2. sz. mell ÖNK'!E18</f>
        <v>0</v>
      </c>
    </row>
    <row r="17" spans="1:5" s="225" customFormat="1" ht="12" customHeight="1" x14ac:dyDescent="0.2">
      <c r="A17" s="177" t="s">
        <v>79</v>
      </c>
      <c r="B17" s="227" t="s">
        <v>240</v>
      </c>
      <c r="C17" s="620"/>
      <c r="D17" s="216"/>
      <c r="E17" s="200">
        <f>+'6.2. sz. mell ÖNK'!E19</f>
        <v>0</v>
      </c>
    </row>
    <row r="18" spans="1:5" s="225" customFormat="1" ht="12" customHeight="1" x14ac:dyDescent="0.2">
      <c r="A18" s="177" t="s">
        <v>80</v>
      </c>
      <c r="B18" s="227" t="s">
        <v>241</v>
      </c>
      <c r="C18" s="644">
        <f>+'6.2. sz. mell ÖNK'!C20+'8.2.1. sz. mell. ILMKS'!C22</f>
        <v>326754292</v>
      </c>
      <c r="D18" s="216">
        <f>+'6.2. sz. mell ÖNK'!D20+'8.2.1. sz. mell. ILMKS'!D22</f>
        <v>511984666</v>
      </c>
      <c r="E18" s="200">
        <f>+'6.2. sz. mell ÖNK'!E20+'8.2.1. sz. mell. ILMKS'!E22</f>
        <v>462482622</v>
      </c>
    </row>
    <row r="19" spans="1:5" s="225" customFormat="1" ht="12" customHeight="1" thickBot="1" x14ac:dyDescent="0.25">
      <c r="A19" s="179" t="s">
        <v>87</v>
      </c>
      <c r="B19" s="228" t="s">
        <v>242</v>
      </c>
      <c r="C19" s="218"/>
      <c r="D19" s="218"/>
      <c r="E19" s="479">
        <f>+'6.2. sz. mell ÖNK'!E21</f>
        <v>0</v>
      </c>
    </row>
    <row r="20" spans="1:5" s="225" customFormat="1" ht="12" customHeight="1" thickBot="1" x14ac:dyDescent="0.25">
      <c r="A20" s="183" t="s">
        <v>8</v>
      </c>
      <c r="B20" s="184" t="s">
        <v>243</v>
      </c>
      <c r="C20" s="215">
        <f>SUM(C21:C25)</f>
        <v>11889295</v>
      </c>
      <c r="D20" s="215">
        <f>SUM(D21:D25)</f>
        <v>445842552</v>
      </c>
      <c r="E20" s="480">
        <f>+'6.2. sz. mell ÖNK'!E22</f>
        <v>449044607</v>
      </c>
    </row>
    <row r="21" spans="1:5" s="225" customFormat="1" ht="12" customHeight="1" x14ac:dyDescent="0.2">
      <c r="A21" s="178" t="s">
        <v>59</v>
      </c>
      <c r="B21" s="226" t="s">
        <v>244</v>
      </c>
      <c r="C21" s="644">
        <f>+'6.2. sz. mell ÖNK'!C23</f>
        <v>0</v>
      </c>
      <c r="D21" s="217">
        <f>+'6.2. sz. mell ÖNK'!D23</f>
        <v>0</v>
      </c>
      <c r="E21" s="200">
        <f>+'6.2. sz. mell ÖNK'!E23</f>
        <v>16000000</v>
      </c>
    </row>
    <row r="22" spans="1:5" s="225" customFormat="1" ht="12" customHeight="1" x14ac:dyDescent="0.2">
      <c r="A22" s="177" t="s">
        <v>60</v>
      </c>
      <c r="B22" s="227" t="s">
        <v>245</v>
      </c>
      <c r="C22" s="620"/>
      <c r="D22" s="216"/>
      <c r="E22" s="200">
        <f>+'6.2. sz. mell ÖNK'!E24</f>
        <v>0</v>
      </c>
    </row>
    <row r="23" spans="1:5" s="225" customFormat="1" ht="12" customHeight="1" x14ac:dyDescent="0.2">
      <c r="A23" s="177" t="s">
        <v>61</v>
      </c>
      <c r="B23" s="227" t="s">
        <v>246</v>
      </c>
      <c r="C23" s="620"/>
      <c r="D23" s="216"/>
      <c r="E23" s="200">
        <f>+'6.2. sz. mell ÖNK'!E25</f>
        <v>0</v>
      </c>
    </row>
    <row r="24" spans="1:5" s="225" customFormat="1" ht="12" customHeight="1" x14ac:dyDescent="0.2">
      <c r="A24" s="177" t="s">
        <v>62</v>
      </c>
      <c r="B24" s="227" t="s">
        <v>247</v>
      </c>
      <c r="C24" s="620"/>
      <c r="D24" s="216"/>
      <c r="E24" s="200">
        <f>+'6.2. sz. mell ÖNK'!E26</f>
        <v>0</v>
      </c>
    </row>
    <row r="25" spans="1:5" s="225" customFormat="1" ht="12" customHeight="1" x14ac:dyDescent="0.2">
      <c r="A25" s="177" t="s">
        <v>119</v>
      </c>
      <c r="B25" s="227" t="s">
        <v>248</v>
      </c>
      <c r="C25" s="644">
        <f>+'6.2. sz. mell ÖNK'!C27</f>
        <v>11889295</v>
      </c>
      <c r="D25" s="216">
        <f>+'6.2. sz. mell ÖNK'!D27</f>
        <v>445842552</v>
      </c>
      <c r="E25" s="200">
        <f>+'6.2. sz. mell ÖNK'!E27</f>
        <v>433044607</v>
      </c>
    </row>
    <row r="26" spans="1:5" s="225" customFormat="1" ht="12" customHeight="1" thickBot="1" x14ac:dyDescent="0.25">
      <c r="A26" s="179" t="s">
        <v>120</v>
      </c>
      <c r="B26" s="228" t="s">
        <v>249</v>
      </c>
      <c r="C26" s="218"/>
      <c r="D26" s="218"/>
      <c r="E26" s="479">
        <f>+'6.2. sz. mell ÖNK'!E28</f>
        <v>0</v>
      </c>
    </row>
    <row r="27" spans="1:5" s="225" customFormat="1" ht="12" customHeight="1" thickBot="1" x14ac:dyDescent="0.25">
      <c r="A27" s="183" t="s">
        <v>121</v>
      </c>
      <c r="B27" s="184" t="s">
        <v>617</v>
      </c>
      <c r="C27" s="221">
        <f>SUM(C28:C33)+'7.2. sz. mell HIV'!C24</f>
        <v>100608000</v>
      </c>
      <c r="D27" s="221">
        <f>SUM(D28:D33)+'7.2. sz. mell HIV'!D24</f>
        <v>100608000</v>
      </c>
      <c r="E27" s="480">
        <f>+'6.2. sz. mell ÖNK'!E29+'7.2. sz. mell HIV'!E24</f>
        <v>110387569</v>
      </c>
    </row>
    <row r="28" spans="1:5" s="225" customFormat="1" ht="12" customHeight="1" x14ac:dyDescent="0.2">
      <c r="A28" s="178" t="s">
        <v>250</v>
      </c>
      <c r="B28" s="226" t="s">
        <v>727</v>
      </c>
      <c r="C28" s="644">
        <f>+'6.2. sz. mell ÖNK'!C30</f>
        <v>15000</v>
      </c>
      <c r="D28" s="217">
        <f>+'6.2. sz. mell ÖNK'!D30</f>
        <v>13000000</v>
      </c>
      <c r="E28" s="200">
        <f>+'6.2. sz. mell ÖNK'!E30</f>
        <v>14064016</v>
      </c>
    </row>
    <row r="29" spans="1:5" s="225" customFormat="1" ht="12" customHeight="1" x14ac:dyDescent="0.2">
      <c r="A29" s="177" t="s">
        <v>251</v>
      </c>
      <c r="B29" s="227" t="s">
        <v>621</v>
      </c>
      <c r="C29" s="644">
        <f>+'6.2. sz. mell ÖNK'!C31</f>
        <v>0</v>
      </c>
      <c r="D29" s="216">
        <f>+'6.2. sz. mell ÖNK'!D31</f>
        <v>0</v>
      </c>
      <c r="E29" s="200">
        <f>+'6.2. sz. mell ÖNK'!E31</f>
        <v>0</v>
      </c>
    </row>
    <row r="30" spans="1:5" s="225" customFormat="1" ht="12" customHeight="1" x14ac:dyDescent="0.2">
      <c r="A30" s="177" t="s">
        <v>252</v>
      </c>
      <c r="B30" s="227" t="s">
        <v>622</v>
      </c>
      <c r="C30" s="644">
        <f>+'6.2. sz. mell ÖNK'!C32</f>
        <v>71000000</v>
      </c>
      <c r="D30" s="216">
        <f>+'6.2. sz. mell ÖNK'!D32</f>
        <v>71000000</v>
      </c>
      <c r="E30" s="200">
        <f>+'6.2. sz. mell ÖNK'!E32</f>
        <v>81741484</v>
      </c>
    </row>
    <row r="31" spans="1:5" s="225" customFormat="1" ht="12" customHeight="1" x14ac:dyDescent="0.2">
      <c r="A31" s="177" t="s">
        <v>632</v>
      </c>
      <c r="B31" s="227" t="s">
        <v>726</v>
      </c>
      <c r="C31" s="644">
        <f>+'6.2. sz. mell ÖNK'!C33</f>
        <v>3043000</v>
      </c>
      <c r="D31" s="216">
        <f>+'6.2. sz. mell ÖNK'!D33</f>
        <v>55000</v>
      </c>
      <c r="E31" s="200">
        <f>+'6.2. sz. mell ÖNK'!E33</f>
        <v>0</v>
      </c>
    </row>
    <row r="32" spans="1:5" s="225" customFormat="1" ht="12" customHeight="1" x14ac:dyDescent="0.2">
      <c r="A32" s="177" t="s">
        <v>618</v>
      </c>
      <c r="B32" s="227" t="s">
        <v>631</v>
      </c>
      <c r="C32" s="644">
        <f>+'6.2. sz. mell ÖNK'!C34</f>
        <v>13500000</v>
      </c>
      <c r="D32" s="216">
        <f>+'6.2. sz. mell ÖNK'!D34</f>
        <v>13500000</v>
      </c>
      <c r="E32" s="200">
        <f>+'6.2. sz. mell ÖNK'!E34</f>
        <v>13191529</v>
      </c>
    </row>
    <row r="33" spans="1:5" s="225" customFormat="1" ht="12" customHeight="1" thickBot="1" x14ac:dyDescent="0.25">
      <c r="A33" s="179" t="s">
        <v>620</v>
      </c>
      <c r="B33" s="207" t="s">
        <v>253</v>
      </c>
      <c r="C33" s="676">
        <f>+'6.2. sz. mell ÖNK'!C35</f>
        <v>13000000</v>
      </c>
      <c r="D33" s="218">
        <f>+'6.2. sz. mell ÖNK'!D35</f>
        <v>3003000</v>
      </c>
      <c r="E33" s="479">
        <f>+'6.2. sz. mell ÖNK'!E35</f>
        <v>1041150</v>
      </c>
    </row>
    <row r="34" spans="1:5" s="225" customFormat="1" ht="12" customHeight="1" thickBot="1" x14ac:dyDescent="0.25">
      <c r="A34" s="183" t="s">
        <v>10</v>
      </c>
      <c r="B34" s="184" t="s">
        <v>254</v>
      </c>
      <c r="C34" s="215">
        <f>SUM(C35:C44)</f>
        <v>61087528</v>
      </c>
      <c r="D34" s="215">
        <f>SUM(D35:D44)</f>
        <v>94509300</v>
      </c>
      <c r="E34" s="198">
        <f>SUM(E35:E44)</f>
        <v>93060022</v>
      </c>
    </row>
    <row r="35" spans="1:5" s="225" customFormat="1" ht="12" customHeight="1" x14ac:dyDescent="0.2">
      <c r="A35" s="180" t="s">
        <v>63</v>
      </c>
      <c r="B35" s="654" t="s">
        <v>255</v>
      </c>
      <c r="C35" s="679">
        <f>+'6.2. sz. mell ÖNK'!C37+'7.2. sz. mell HIV'!C9+' 8.1.1. sz. mell. GAM'!C9+'8.2.1. sz. mell. ILMKS'!C9+'8.3.1. sz. mell. ÓVODA'!C9+'8.4.1. sz. mell. CSSK'!C9</f>
        <v>315000</v>
      </c>
      <c r="D35" s="79">
        <f>+'6.2. sz. mell ÖNK'!D37+'7.2. sz. mell HIV'!D9+' 8.1.1. sz. mell. GAM'!D9+'8.2.1. sz. mell. ILMKS'!D9+'8.3.1. sz. mell. ÓVODA'!D9+'8.4.1. sz. mell. CSSK'!D9</f>
        <v>2315000</v>
      </c>
      <c r="E35" s="168">
        <f>+'6.2. sz. mell ÖNK'!E37+'7.2. sz. mell HIV'!E9+' 8.1.1. sz. mell. GAM'!E9+'8.2.1. sz. mell. ILMKS'!E9+'8.3.1. sz. mell. ÓVODA'!E9+'8.4.1. sz. mell. CSSK'!E9</f>
        <v>3977725</v>
      </c>
    </row>
    <row r="36" spans="1:5" s="225" customFormat="1" ht="12" customHeight="1" x14ac:dyDescent="0.2">
      <c r="A36" s="177" t="s">
        <v>64</v>
      </c>
      <c r="B36" s="227" t="s">
        <v>256</v>
      </c>
      <c r="C36" s="644">
        <f>+'6.2. sz. mell ÖNK'!C38+'7.2. sz. mell HIV'!C10+' 8.1.1. sz. mell. GAM'!C10+'8.2.1. sz. mell. ILMKS'!C10+'8.3.1. sz. mell. ÓVODA'!C10+'8.4.1. sz. mell. CSSK'!C10</f>
        <v>38424084</v>
      </c>
      <c r="D36" s="216">
        <f>+'6.2. sz. mell ÖNK'!D38+'7.2. sz. mell HIV'!D10+' 8.1.1. sz. mell. GAM'!D10+'8.2.1. sz. mell. ILMKS'!D10+'8.3.1. sz. mell. ÓVODA'!D10+'8.4.1. sz. mell. CSSK'!D10</f>
        <v>39624084</v>
      </c>
      <c r="E36" s="200">
        <f>+'6.2. sz. mell ÖNK'!E38+'7.2. sz. mell HIV'!E10+' 8.1.1. sz. mell. GAM'!E10+'8.2.1. sz. mell. ILMKS'!E10+'8.3.1. sz. mell. ÓVODA'!E10+'8.4.1. sz. mell. CSSK'!E10</f>
        <v>39572619</v>
      </c>
    </row>
    <row r="37" spans="1:5" s="225" customFormat="1" ht="12" customHeight="1" x14ac:dyDescent="0.2">
      <c r="A37" s="177" t="s">
        <v>65</v>
      </c>
      <c r="B37" s="227" t="s">
        <v>257</v>
      </c>
      <c r="C37" s="644">
        <f>+'6.2. sz. mell ÖNK'!C39+'7.2. sz. mell HIV'!C11+' 8.1.1. sz. mell. GAM'!C11+'8.2.1. sz. mell. ILMKS'!C11+'8.3.1. sz. mell. ÓVODA'!C11+'8.4.1. sz. mell. CSSK'!C11</f>
        <v>2112430</v>
      </c>
      <c r="D37" s="216">
        <f>+'6.2. sz. mell ÖNK'!D39+'7.2. sz. mell HIV'!D11+' 8.1.1. sz. mell. GAM'!D11+'8.2.1. sz. mell. ILMKS'!D11+'8.3.1. sz. mell. ÓVODA'!D11+'8.4.1. sz. mell. CSSK'!D11</f>
        <v>2247509</v>
      </c>
      <c r="E37" s="200">
        <f>+'6.2. sz. mell ÖNK'!E39+'7.2. sz. mell HIV'!E11+' 8.1.1. sz. mell. GAM'!E11+'8.2.1. sz. mell. ILMKS'!E11+'8.3.1. sz. mell. ÓVODA'!E11+'8.4.1. sz. mell. CSSK'!E11</f>
        <v>3201522</v>
      </c>
    </row>
    <row r="38" spans="1:5" s="225" customFormat="1" ht="12" customHeight="1" x14ac:dyDescent="0.2">
      <c r="A38" s="177" t="s">
        <v>123</v>
      </c>
      <c r="B38" s="227" t="s">
        <v>258</v>
      </c>
      <c r="C38" s="644">
        <f>+'6.2. sz. mell ÖNK'!C40+'7.2. sz. mell HIV'!C12+' 8.1.1. sz. mell. GAM'!C12+'8.2.1. sz. mell. ILMKS'!C12+'8.3.1. sz. mell. ÓVODA'!C12+'8.4.1. sz. mell. CSSK'!C12</f>
        <v>3500000</v>
      </c>
      <c r="D38" s="216">
        <f>+'6.2. sz. mell ÖNK'!D40+'7.2. sz. mell HIV'!D12+' 8.1.1. sz. mell. GAM'!D12+'8.2.1. sz. mell. ILMKS'!D12+'8.3.1. sz. mell. ÓVODA'!D12+'8.4.1. sz. mell. CSSK'!D12</f>
        <v>3500000</v>
      </c>
      <c r="E38" s="200">
        <f>+'6.2. sz. mell ÖNK'!E40+'7.2. sz. mell HIV'!E12+' 8.1.1. sz. mell. GAM'!E12+'8.2.1. sz. mell. ILMKS'!E12+'8.3.1. sz. mell. ÓVODA'!E12+'8.4.1. sz. mell. CSSK'!E12</f>
        <v>0</v>
      </c>
    </row>
    <row r="39" spans="1:5" s="225" customFormat="1" ht="12" customHeight="1" x14ac:dyDescent="0.2">
      <c r="A39" s="177" t="s">
        <v>124</v>
      </c>
      <c r="B39" s="227" t="s">
        <v>259</v>
      </c>
      <c r="C39" s="644">
        <f>+'6.2. sz. mell ÖNK'!C41+'7.2. sz. mell HIV'!C13+' 8.1.1. sz. mell. GAM'!C13+'8.2.1. sz. mell. ILMKS'!C13+'8.3.1. sz. mell. ÓVODA'!C13+'8.4.1. sz. mell. CSSK'!C13</f>
        <v>4841543</v>
      </c>
      <c r="D39" s="216">
        <f>+'6.2. sz. mell ÖNK'!D41+'7.2. sz. mell HIV'!D13+' 8.1.1. sz. mell. GAM'!D13+'8.2.1. sz. mell. ILMKS'!D13+'8.3.1. sz. mell. ÓVODA'!D13+'8.4.1. sz. mell. CSSK'!D13</f>
        <v>27000876</v>
      </c>
      <c r="E39" s="200">
        <f>+'6.2. sz. mell ÖNK'!E41+'7.2. sz. mell HIV'!E13+' 8.1.1. sz. mell. GAM'!E13+'8.2.1. sz. mell. ILMKS'!E13+'8.3.1. sz. mell. ÓVODA'!E13+'8.4.1. sz. mell. CSSK'!E13</f>
        <v>29059754</v>
      </c>
    </row>
    <row r="40" spans="1:5" s="225" customFormat="1" ht="12" customHeight="1" x14ac:dyDescent="0.2">
      <c r="A40" s="177" t="s">
        <v>125</v>
      </c>
      <c r="B40" s="227" t="s">
        <v>260</v>
      </c>
      <c r="C40" s="644">
        <f>+'6.2. sz. mell ÖNK'!C42+'7.2. sz. mell HIV'!C14+' 8.1.1. sz. mell. GAM'!C14+'8.2.1. sz. mell. ILMKS'!C14+'8.3.1. sz. mell. ÓVODA'!C14+'8.4.1. sz. mell. CSSK'!C14</f>
        <v>11894471</v>
      </c>
      <c r="D40" s="216">
        <f>+'6.2. sz. mell ÖNK'!D42+'7.2. sz. mell HIV'!D14+' 8.1.1. sz. mell. GAM'!D14+'8.2.1. sz. mell. ILMKS'!D14+'8.3.1. sz. mell. ÓVODA'!D14+'8.4.1. sz. mell. CSSK'!D14</f>
        <v>19793443</v>
      </c>
      <c r="E40" s="200">
        <f>+'6.2. sz. mell ÖNK'!E42+'7.2. sz. mell HIV'!E14+' 8.1.1. sz. mell. GAM'!E14+'8.2.1. sz. mell. ILMKS'!E14+'8.3.1. sz. mell. ÓVODA'!E14+'8.4.1. sz. mell. CSSK'!E14</f>
        <v>16810754</v>
      </c>
    </row>
    <row r="41" spans="1:5" s="225" customFormat="1" ht="12" customHeight="1" x14ac:dyDescent="0.2">
      <c r="A41" s="177" t="s">
        <v>126</v>
      </c>
      <c r="B41" s="227" t="s">
        <v>261</v>
      </c>
      <c r="C41" s="644">
        <f>+'6.2. sz. mell ÖNK'!C43+'7.2. sz. mell HIV'!C15+' 8.1.1. sz. mell. GAM'!C15+'8.2.1. sz. mell. ILMKS'!C15+'8.3.1. sz. mell. ÓVODA'!C15+'8.4.1. sz. mell. CSSK'!C15</f>
        <v>0</v>
      </c>
      <c r="D41" s="216">
        <f>+'6.2. sz. mell ÖNK'!D43+'7.2. sz. mell HIV'!D15+' 8.1.1. sz. mell. GAM'!D15+'8.2.1. sz. mell. ILMKS'!D15+'8.3.1. sz. mell. ÓVODA'!D15+'8.4.1. sz. mell. CSSK'!D15</f>
        <v>0</v>
      </c>
      <c r="E41" s="200">
        <f>+'6.2. sz. mell ÖNK'!E43+'7.2. sz. mell HIV'!E15+' 8.1.1. sz. mell. GAM'!E15+'8.2.1. sz. mell. ILMKS'!E15+'8.3.1. sz. mell. ÓVODA'!E15+'8.4.1. sz. mell. CSSK'!E15</f>
        <v>0</v>
      </c>
    </row>
    <row r="42" spans="1:5" s="225" customFormat="1" ht="12" customHeight="1" x14ac:dyDescent="0.2">
      <c r="A42" s="177" t="s">
        <v>127</v>
      </c>
      <c r="B42" s="227" t="s">
        <v>262</v>
      </c>
      <c r="C42" s="644">
        <f>+'6.2. sz. mell ÖNK'!C44+'7.2. sz. mell HIV'!C16+' 8.1.1. sz. mell. GAM'!C16+'8.2.1. sz. mell. ILMKS'!C16+'8.3.1. sz. mell. ÓVODA'!C16+'8.4.1. sz. mell. CSSK'!C16</f>
        <v>0</v>
      </c>
      <c r="D42" s="216">
        <f>+'6.2. sz. mell ÖNK'!D44+'7.2. sz. mell HIV'!D16+' 8.1.1. sz. mell. GAM'!D16+'8.2.1. sz. mell. ILMKS'!D16+'8.3.1. sz. mell. ÓVODA'!D16+'8.4.1. sz. mell. CSSK'!D16</f>
        <v>100</v>
      </c>
      <c r="E42" s="200">
        <f>+'6.2. sz. mell ÖNK'!E44+'7.2. sz. mell HIV'!E16+' 8.1.1. sz. mell. GAM'!E16+'8.2.1. sz. mell. ILMKS'!E16+'8.3.1. sz. mell. ÓVODA'!E16+'8.4.1. sz. mell. CSSK'!E16</f>
        <v>2883</v>
      </c>
    </row>
    <row r="43" spans="1:5" s="225" customFormat="1" ht="12" customHeight="1" x14ac:dyDescent="0.2">
      <c r="A43" s="177" t="s">
        <v>263</v>
      </c>
      <c r="B43" s="227" t="s">
        <v>264</v>
      </c>
      <c r="C43" s="622"/>
      <c r="D43" s="219"/>
      <c r="E43" s="200">
        <f>+'6.2. sz. mell ÖNK'!E45+'7.2. sz. mell HIV'!E17+' 8.1.1. sz. mell. GAM'!E17+'8.2.1. sz. mell. ILMKS'!E17+'8.3.1. sz. mell. ÓVODA'!E17+'8.4.1. sz. mell. CSSK'!E17</f>
        <v>0</v>
      </c>
    </row>
    <row r="44" spans="1:5" s="225" customFormat="1" ht="12" customHeight="1" thickBot="1" x14ac:dyDescent="0.25">
      <c r="A44" s="181" t="s">
        <v>265</v>
      </c>
      <c r="B44" s="656" t="s">
        <v>266</v>
      </c>
      <c r="C44" s="672">
        <f>+'6.2. sz. mell ÖNK'!C46+'7.2. sz. mell HIV'!C18+' 8.1.1. sz. mell. GAM'!C18+'8.2.1. sz. mell. ILMKS'!C18+'8.3.1. sz. mell. ÓVODA'!C18+'8.4.1. sz. mell. CSSK'!C18</f>
        <v>0</v>
      </c>
      <c r="D44" s="80">
        <f>+'6.2. sz. mell ÖNK'!D46+'7.2. sz. mell HIV'!D18+' 8.1.1. sz. mell. GAM'!D18+'8.2.1. sz. mell. ILMKS'!D18+'8.3.1. sz. mell. ÓVODA'!D18+'8.4.1. sz. mell. CSSK'!D18</f>
        <v>28288</v>
      </c>
      <c r="E44" s="673">
        <f>+'6.2. sz. mell ÖNK'!E46+'7.2. sz. mell HIV'!E18+' 8.1.1. sz. mell. GAM'!E18+'8.2.1. sz. mell. ILMKS'!E18+'8.3.1. sz. mell. ÓVODA'!E18+'8.4.1. sz. mell. CSSK'!E18</f>
        <v>434765</v>
      </c>
    </row>
    <row r="45" spans="1:5" s="225" customFormat="1" ht="12" customHeight="1" thickBot="1" x14ac:dyDescent="0.25">
      <c r="A45" s="652" t="s">
        <v>11</v>
      </c>
      <c r="B45" s="658" t="s">
        <v>267</v>
      </c>
      <c r="C45" s="650">
        <f>SUM(C46:C50)</f>
        <v>27204000</v>
      </c>
      <c r="D45" s="650">
        <f>SUM(D46:D50)</f>
        <v>34300110</v>
      </c>
      <c r="E45" s="653">
        <f>SUM(E46:E50)</f>
        <v>7799244</v>
      </c>
    </row>
    <row r="46" spans="1:5" s="225" customFormat="1" ht="12" customHeight="1" x14ac:dyDescent="0.2">
      <c r="A46" s="178" t="s">
        <v>66</v>
      </c>
      <c r="B46" s="226" t="s">
        <v>268</v>
      </c>
      <c r="C46" s="236"/>
      <c r="D46" s="236"/>
      <c r="E46" s="200">
        <f>+'6.2. sz. mell ÖNK'!E48+'7.2. sz. mell HIV'!E20+' 8.1.1. sz. mell. GAM'!E20+'8.2.1. sz. mell. ILMKS'!E20+'8.3.1. sz. mell. ÓVODA'!E20</f>
        <v>0</v>
      </c>
    </row>
    <row r="47" spans="1:5" s="225" customFormat="1" ht="12" customHeight="1" x14ac:dyDescent="0.2">
      <c r="A47" s="177" t="s">
        <v>67</v>
      </c>
      <c r="B47" s="227" t="s">
        <v>269</v>
      </c>
      <c r="C47" s="644">
        <f>+'6.2. sz. mell ÖNK'!C49+'7.2. sz. mell HIV'!C21+' 8.1.1. sz. mell. GAM'!C21+'8.2.1. sz. mell. ILMKS'!C21+'8.3.1. sz. mell. ÓVODA'!C21+'8.4.1. sz. mell. CSSK'!C31</f>
        <v>27204000</v>
      </c>
      <c r="D47" s="216">
        <f>+'6.2. sz. mell ÖNK'!D49+'7.2. sz. mell HIV'!D21+' 8.1.1. sz. mell. GAM'!D21+'8.2.1. sz. mell. ILMKS'!D21+'8.3.1. sz. mell. ÓVODA'!D21+'8.4.1. sz. mell. CSSK'!D31</f>
        <v>34182000</v>
      </c>
      <c r="E47" s="200">
        <f>+'6.2. sz. mell ÖNK'!E49+'7.2. sz. mell HIV'!E21+' 8.1.1. sz. mell. GAM'!E21+'8.2.1. sz. mell. ILMKS'!E21+'8.3.1. sz. mell. ÓVODA'!E21+'8.4.1. sz. mell. CSSK'!E31</f>
        <v>7444300</v>
      </c>
    </row>
    <row r="48" spans="1:5" s="225" customFormat="1" ht="12" customHeight="1" x14ac:dyDescent="0.2">
      <c r="A48" s="177" t="s">
        <v>270</v>
      </c>
      <c r="B48" s="227" t="s">
        <v>271</v>
      </c>
      <c r="C48" s="644">
        <f>+'6.2. sz. mell ÖNK'!C50+'7.2. sz. mell HIV'!C32+' 8.1.1. sz. mell. GAM'!C32+'8.2.1. sz. mell. ILMKS'!C32+'8.3.1. sz. mell. ÓVODA'!C32+'8.4.1. sz. mell. CSSK'!C32</f>
        <v>0</v>
      </c>
      <c r="D48" s="216">
        <f>+'6.2. sz. mell ÖNK'!D50+'7.2. sz. mell HIV'!D32+' 8.1.1. sz. mell. GAM'!D32+'8.2.1. sz. mell. ILMKS'!D32+'8.3.1. sz. mell. ÓVODA'!D32+'8.4.1. sz. mell. CSSK'!D32</f>
        <v>118110</v>
      </c>
      <c r="E48" s="200">
        <f>+'6.2. sz. mell ÖNK'!E50+'7.2. sz. mell HIV'!E32+' 8.1.1. sz. mell. GAM'!E32+'8.2.1. sz. mell. ILMKS'!E32+'8.3.1. sz. mell. ÓVODA'!E32+'8.4.1. sz. mell. CSSK'!E32</f>
        <v>354330</v>
      </c>
    </row>
    <row r="49" spans="1:8" s="225" customFormat="1" ht="12" customHeight="1" x14ac:dyDescent="0.2">
      <c r="A49" s="177" t="s">
        <v>272</v>
      </c>
      <c r="B49" s="227" t="s">
        <v>273</v>
      </c>
      <c r="C49" s="219"/>
      <c r="D49" s="219"/>
      <c r="E49" s="200">
        <f>+'6.2. sz. mell ÖNK'!E51</f>
        <v>614</v>
      </c>
    </row>
    <row r="50" spans="1:8" s="225" customFormat="1" ht="12" customHeight="1" thickBot="1" x14ac:dyDescent="0.25">
      <c r="A50" s="179" t="s">
        <v>274</v>
      </c>
      <c r="B50" s="228" t="s">
        <v>275</v>
      </c>
      <c r="C50" s="220"/>
      <c r="D50" s="220"/>
      <c r="E50" s="200">
        <f>+'6.2. sz. mell ÖNK'!E52+'7.2. sz. mell HIV'!E34+' 8.1.1. sz. mell. GAM'!E34+'8.2.1. sz. mell. ILMKS'!E34+'8.3.1. sz. mell. ÓVODA'!E34</f>
        <v>0</v>
      </c>
    </row>
    <row r="51" spans="1:8" s="225" customFormat="1" ht="17.25" customHeight="1" thickBot="1" x14ac:dyDescent="0.25">
      <c r="A51" s="183" t="s">
        <v>128</v>
      </c>
      <c r="B51" s="184" t="s">
        <v>276</v>
      </c>
      <c r="C51" s="215">
        <f>SUM(C52:C54)</f>
        <v>0</v>
      </c>
      <c r="D51" s="215">
        <f>SUM(D52:D54)</f>
        <v>0</v>
      </c>
      <c r="E51" s="209">
        <f>SUM(E52:E54)</f>
        <v>0</v>
      </c>
    </row>
    <row r="52" spans="1:8" s="225" customFormat="1" ht="12" customHeight="1" x14ac:dyDescent="0.2">
      <c r="A52" s="178" t="s">
        <v>68</v>
      </c>
      <c r="B52" s="226" t="s">
        <v>277</v>
      </c>
      <c r="C52" s="217"/>
      <c r="D52" s="217"/>
      <c r="E52" s="200"/>
    </row>
    <row r="53" spans="1:8" s="225" customFormat="1" ht="12" customHeight="1" x14ac:dyDescent="0.2">
      <c r="A53" s="177" t="s">
        <v>69</v>
      </c>
      <c r="B53" s="227" t="s">
        <v>278</v>
      </c>
      <c r="C53" s="216"/>
      <c r="D53" s="216"/>
      <c r="E53" s="200"/>
    </row>
    <row r="54" spans="1:8" s="225" customFormat="1" ht="12" customHeight="1" x14ac:dyDescent="0.2">
      <c r="A54" s="177" t="s">
        <v>279</v>
      </c>
      <c r="B54" s="227" t="s">
        <v>280</v>
      </c>
      <c r="C54" s="216"/>
      <c r="D54" s="216"/>
      <c r="E54" s="200">
        <f>+'6.2. sz. mell ÖNK'!E56+'7.2. sz. mell HIV'!E38+' 8.1.1. sz. mell. GAM'!E38+'8.2.1. sz. mell. ILMKS'!E38+'8.3.1. sz. mell. ÓVODA'!E38</f>
        <v>0</v>
      </c>
    </row>
    <row r="55" spans="1:8" s="225" customFormat="1" ht="12" customHeight="1" thickBot="1" x14ac:dyDescent="0.25">
      <c r="A55" s="179" t="s">
        <v>281</v>
      </c>
      <c r="B55" s="228" t="s">
        <v>282</v>
      </c>
      <c r="C55" s="218"/>
      <c r="D55" s="218"/>
      <c r="E55" s="200"/>
    </row>
    <row r="56" spans="1:8" s="225" customFormat="1" ht="12" customHeight="1" thickBot="1" x14ac:dyDescent="0.25">
      <c r="A56" s="183" t="s">
        <v>13</v>
      </c>
      <c r="B56" s="205" t="s">
        <v>283</v>
      </c>
      <c r="C56" s="215">
        <f>SUM(C57:C59)</f>
        <v>810000</v>
      </c>
      <c r="D56" s="215">
        <f>SUM(D57:D59)</f>
        <v>810000</v>
      </c>
      <c r="E56" s="209">
        <f>SUM(E57:E59)</f>
        <v>175000</v>
      </c>
    </row>
    <row r="57" spans="1:8" s="225" customFormat="1" ht="12" customHeight="1" x14ac:dyDescent="0.2">
      <c r="A57" s="178" t="s">
        <v>129</v>
      </c>
      <c r="B57" s="226" t="s">
        <v>284</v>
      </c>
      <c r="C57" s="219"/>
      <c r="D57" s="219"/>
      <c r="E57" s="200">
        <f>+'6.2. sz. mell ÖNK'!E59+'7.2. sz. mell HIV'!E41+' 8.1.1. sz. mell. GAM'!E41+'8.2.1. sz. mell. ILMKS'!E41+'8.3.1. sz. mell. ÓVODA'!E41</f>
        <v>0</v>
      </c>
    </row>
    <row r="58" spans="1:8" s="225" customFormat="1" ht="18.75" customHeight="1" x14ac:dyDescent="0.2">
      <c r="A58" s="177" t="s">
        <v>130</v>
      </c>
      <c r="B58" s="227" t="s">
        <v>285</v>
      </c>
      <c r="C58" s="644">
        <f>+'6.2. sz. mell ÖNK'!C60+'7.2. sz. mell HIV'!C42+' 8.1.1. sz. mell. GAM'!C42+'8.2.1. sz. mell. ILMKS'!C42+'8.3.1. sz. mell. ÓVODA'!C42</f>
        <v>810000</v>
      </c>
      <c r="D58" s="216">
        <f>+'6.2. sz. mell ÖNK'!D60+'7.2. sz. mell HIV'!D42+' 8.1.1. sz. mell. GAM'!D42+'8.2.1. sz. mell. ILMKS'!D42+'8.3.1. sz. mell. ÓVODA'!D42</f>
        <v>810000</v>
      </c>
      <c r="E58" s="200">
        <f>+'6.2. sz. mell ÖNK'!E60+'7.2. sz. mell HIV'!E42+' 8.1.1. sz. mell. GAM'!E42+'8.2.1. sz. mell. ILMKS'!E42+'8.3.1. sz. mell. ÓVODA'!E42</f>
        <v>0</v>
      </c>
    </row>
    <row r="59" spans="1:8" s="225" customFormat="1" ht="12" customHeight="1" x14ac:dyDescent="0.2">
      <c r="A59" s="177" t="s">
        <v>150</v>
      </c>
      <c r="B59" s="227" t="s">
        <v>286</v>
      </c>
      <c r="C59" s="644">
        <f>+'6.2. sz. mell ÖNK'!C61</f>
        <v>0</v>
      </c>
      <c r="D59" s="216">
        <f>+'6.2. sz. mell ÖNK'!D61</f>
        <v>0</v>
      </c>
      <c r="E59" s="200">
        <f>+'6.2. sz. mell ÖNK'!E61</f>
        <v>175000</v>
      </c>
    </row>
    <row r="60" spans="1:8" s="225" customFormat="1" ht="12" customHeight="1" thickBot="1" x14ac:dyDescent="0.25">
      <c r="A60" s="179" t="s">
        <v>287</v>
      </c>
      <c r="B60" s="228" t="s">
        <v>288</v>
      </c>
      <c r="C60" s="219"/>
      <c r="D60" s="219"/>
      <c r="E60" s="200"/>
    </row>
    <row r="61" spans="1:8" s="225" customFormat="1" ht="12" customHeight="1" thickBot="1" x14ac:dyDescent="0.25">
      <c r="A61" s="183" t="s">
        <v>14</v>
      </c>
      <c r="B61" s="184" t="s">
        <v>289</v>
      </c>
      <c r="C61" s="221">
        <f>+C6+C13+C20+C27+C34+C45+C51+C56</f>
        <v>1051480093</v>
      </c>
      <c r="D61" s="221">
        <f>+D6+D13+D20+D27+D34+D45+D51+D56</f>
        <v>1706230059</v>
      </c>
      <c r="E61" s="234">
        <f>+E6+E13+E20+E27+E34+E45+E51+E56</f>
        <v>1641799223</v>
      </c>
      <c r="H61" s="457"/>
    </row>
    <row r="62" spans="1:8" s="225" customFormat="1" ht="12" customHeight="1" thickBot="1" x14ac:dyDescent="0.25">
      <c r="A62" s="237" t="s">
        <v>290</v>
      </c>
      <c r="B62" s="205" t="s">
        <v>291</v>
      </c>
      <c r="C62" s="215">
        <f>+C63+C64+C65</f>
        <v>29896000</v>
      </c>
      <c r="D62" s="215">
        <f>+D63+D64+D65</f>
        <v>29896000</v>
      </c>
      <c r="E62" s="198">
        <f>+E63+E64+E65</f>
        <v>9998000</v>
      </c>
    </row>
    <row r="63" spans="1:8" s="225" customFormat="1" ht="12" customHeight="1" x14ac:dyDescent="0.2">
      <c r="A63" s="178" t="s">
        <v>292</v>
      </c>
      <c r="B63" s="226" t="s">
        <v>293</v>
      </c>
      <c r="C63" s="202">
        <f>+'6.2. sz. mell ÖNK'!C65</f>
        <v>29896000</v>
      </c>
      <c r="D63" s="202">
        <f>+'6.2. sz. mell ÖNK'!D65</f>
        <v>29896000</v>
      </c>
      <c r="E63" s="202">
        <f>+'6.2. sz. mell ÖNK'!E65</f>
        <v>9998000</v>
      </c>
    </row>
    <row r="64" spans="1:8" s="225" customFormat="1" ht="12" customHeight="1" x14ac:dyDescent="0.2">
      <c r="A64" s="177" t="s">
        <v>294</v>
      </c>
      <c r="B64" s="227" t="s">
        <v>295</v>
      </c>
      <c r="C64" s="219"/>
      <c r="D64" s="219"/>
      <c r="E64" s="202"/>
    </row>
    <row r="65" spans="1:5" s="225" customFormat="1" ht="12" customHeight="1" thickBot="1" x14ac:dyDescent="0.25">
      <c r="A65" s="179" t="s">
        <v>296</v>
      </c>
      <c r="B65" s="163" t="s">
        <v>341</v>
      </c>
      <c r="C65" s="219"/>
      <c r="D65" s="219"/>
      <c r="E65" s="202"/>
    </row>
    <row r="66" spans="1:5" s="225" customFormat="1" ht="12" customHeight="1" thickBot="1" x14ac:dyDescent="0.25">
      <c r="A66" s="237" t="s">
        <v>298</v>
      </c>
      <c r="B66" s="205" t="s">
        <v>299</v>
      </c>
      <c r="C66" s="215">
        <f>+C67+C68+C69+C70</f>
        <v>0</v>
      </c>
      <c r="D66" s="215">
        <f>+D67+D68+D69+D70</f>
        <v>0</v>
      </c>
      <c r="E66" s="198">
        <f>+E67+E68+E69+E70</f>
        <v>0</v>
      </c>
    </row>
    <row r="67" spans="1:5" s="225" customFormat="1" ht="13.5" customHeight="1" x14ac:dyDescent="0.2">
      <c r="A67" s="178" t="s">
        <v>106</v>
      </c>
      <c r="B67" s="226" t="s">
        <v>300</v>
      </c>
      <c r="C67" s="219"/>
      <c r="D67" s="219"/>
      <c r="E67" s="202"/>
    </row>
    <row r="68" spans="1:5" s="225" customFormat="1" ht="12" customHeight="1" x14ac:dyDescent="0.2">
      <c r="A68" s="177" t="s">
        <v>107</v>
      </c>
      <c r="B68" s="227" t="s">
        <v>301</v>
      </c>
      <c r="C68" s="219"/>
      <c r="D68" s="219"/>
      <c r="E68" s="202"/>
    </row>
    <row r="69" spans="1:5" s="225" customFormat="1" ht="12" customHeight="1" x14ac:dyDescent="0.2">
      <c r="A69" s="177" t="s">
        <v>302</v>
      </c>
      <c r="B69" s="227" t="s">
        <v>303</v>
      </c>
      <c r="C69" s="219"/>
      <c r="D69" s="219"/>
      <c r="E69" s="202"/>
    </row>
    <row r="70" spans="1:5" s="225" customFormat="1" ht="12" customHeight="1" thickBot="1" x14ac:dyDescent="0.25">
      <c r="A70" s="179" t="s">
        <v>304</v>
      </c>
      <c r="B70" s="228" t="s">
        <v>305</v>
      </c>
      <c r="C70" s="219"/>
      <c r="D70" s="219"/>
      <c r="E70" s="202"/>
    </row>
    <row r="71" spans="1:5" s="225" customFormat="1" ht="12" customHeight="1" thickBot="1" x14ac:dyDescent="0.25">
      <c r="A71" s="237" t="s">
        <v>306</v>
      </c>
      <c r="B71" s="205" t="s">
        <v>307</v>
      </c>
      <c r="C71" s="215">
        <f>+C72+C73</f>
        <v>72349342</v>
      </c>
      <c r="D71" s="215">
        <f>+D72+D73</f>
        <v>190750097</v>
      </c>
      <c r="E71" s="198">
        <f>+E72+E73</f>
        <v>190750097</v>
      </c>
    </row>
    <row r="72" spans="1:5" s="225" customFormat="1" ht="12" customHeight="1" x14ac:dyDescent="0.2">
      <c r="A72" s="178" t="s">
        <v>308</v>
      </c>
      <c r="B72" s="226" t="s">
        <v>309</v>
      </c>
      <c r="C72" s="202">
        <f>+'6.2. sz. mell ÖNK'!C74+'7.2. sz. mell HIV'!C37+' 8.1.1. sz. mell. GAM'!C37+'8.2.1. sz. mell. ILMKS'!C37+'8.3.1. sz. mell. ÓVODA'!C37+'8.4.1. sz. mell. CSSK'!C37</f>
        <v>72349342</v>
      </c>
      <c r="D72" s="202">
        <f>+'6.2. sz. mell ÖNK'!D74+'7.2. sz. mell HIV'!D37+' 8.1.1. sz. mell. GAM'!D37+'8.2.1. sz. mell. ILMKS'!D37+'8.3.1. sz. mell. ÓVODA'!D37+'8.4.1. sz. mell. CSSK'!D37</f>
        <v>190750097</v>
      </c>
      <c r="E72" s="202">
        <f>+'6.2. sz. mell ÖNK'!E74+'7.2. sz. mell HIV'!E37+' 8.1.1. sz. mell. GAM'!E37+'8.2.1. sz. mell. ILMKS'!E37+'8.3.1. sz. mell. ÓVODA'!E37+'8.4.1. sz. mell. CSSK'!E37</f>
        <v>190750097</v>
      </c>
    </row>
    <row r="73" spans="1:5" s="225" customFormat="1" ht="12" customHeight="1" thickBot="1" x14ac:dyDescent="0.25">
      <c r="A73" s="179" t="s">
        <v>310</v>
      </c>
      <c r="B73" s="228" t="s">
        <v>311</v>
      </c>
      <c r="C73" s="219"/>
      <c r="D73" s="219"/>
      <c r="E73" s="202"/>
    </row>
    <row r="74" spans="1:5" s="225" customFormat="1" ht="12" customHeight="1" thickBot="1" x14ac:dyDescent="0.25">
      <c r="A74" s="237" t="s">
        <v>312</v>
      </c>
      <c r="B74" s="205" t="s">
        <v>313</v>
      </c>
      <c r="C74" s="215">
        <f>+C75+C76+C77</f>
        <v>0</v>
      </c>
      <c r="D74" s="215">
        <f>+D75+D76+D77</f>
        <v>0</v>
      </c>
      <c r="E74" s="198">
        <f>+E75+E76+E77</f>
        <v>18607309</v>
      </c>
    </row>
    <row r="75" spans="1:5" s="225" customFormat="1" ht="12" customHeight="1" x14ac:dyDescent="0.2">
      <c r="A75" s="178" t="s">
        <v>314</v>
      </c>
      <c r="B75" s="226" t="s">
        <v>315</v>
      </c>
      <c r="C75" s="219"/>
      <c r="D75" s="219"/>
      <c r="E75" s="202">
        <f>+'6.2. sz. mell ÖNK'!E77</f>
        <v>18607309</v>
      </c>
    </row>
    <row r="76" spans="1:5" s="225" customFormat="1" ht="12" customHeight="1" x14ac:dyDescent="0.2">
      <c r="A76" s="177" t="s">
        <v>316</v>
      </c>
      <c r="B76" s="227" t="s">
        <v>317</v>
      </c>
      <c r="C76" s="219"/>
      <c r="D76" s="219"/>
      <c r="E76" s="202"/>
    </row>
    <row r="77" spans="1:5" s="225" customFormat="1" ht="12" customHeight="1" thickBot="1" x14ac:dyDescent="0.25">
      <c r="A77" s="179" t="s">
        <v>318</v>
      </c>
      <c r="B77" s="207" t="s">
        <v>319</v>
      </c>
      <c r="C77" s="219"/>
      <c r="D77" s="219"/>
      <c r="E77" s="202"/>
    </row>
    <row r="78" spans="1:5" s="225" customFormat="1" ht="12" customHeight="1" thickBot="1" x14ac:dyDescent="0.25">
      <c r="A78" s="237" t="s">
        <v>320</v>
      </c>
      <c r="B78" s="205" t="s">
        <v>321</v>
      </c>
      <c r="C78" s="215">
        <f>+C79+C80+C81+C82</f>
        <v>0</v>
      </c>
      <c r="D78" s="215">
        <f>+D79+D80+D81+D82</f>
        <v>0</v>
      </c>
      <c r="E78" s="198">
        <f>+E79+E80+E81+E82</f>
        <v>0</v>
      </c>
    </row>
    <row r="79" spans="1:5" s="225" customFormat="1" ht="12" customHeight="1" x14ac:dyDescent="0.2">
      <c r="A79" s="229" t="s">
        <v>322</v>
      </c>
      <c r="B79" s="226" t="s">
        <v>323</v>
      </c>
      <c r="C79" s="219"/>
      <c r="D79" s="219"/>
      <c r="E79" s="202"/>
    </row>
    <row r="80" spans="1:5" s="225" customFormat="1" ht="12" customHeight="1" x14ac:dyDescent="0.2">
      <c r="A80" s="230" t="s">
        <v>324</v>
      </c>
      <c r="B80" s="227" t="s">
        <v>325</v>
      </c>
      <c r="C80" s="219"/>
      <c r="D80" s="219"/>
      <c r="E80" s="202"/>
    </row>
    <row r="81" spans="1:5" s="225" customFormat="1" ht="12" customHeight="1" x14ac:dyDescent="0.2">
      <c r="A81" s="230" t="s">
        <v>326</v>
      </c>
      <c r="B81" s="227" t="s">
        <v>327</v>
      </c>
      <c r="C81" s="219"/>
      <c r="D81" s="219"/>
      <c r="E81" s="202"/>
    </row>
    <row r="82" spans="1:5" s="225" customFormat="1" ht="12" customHeight="1" thickBot="1" x14ac:dyDescent="0.25">
      <c r="A82" s="238" t="s">
        <v>328</v>
      </c>
      <c r="B82" s="207" t="s">
        <v>329</v>
      </c>
      <c r="C82" s="219"/>
      <c r="D82" s="219"/>
      <c r="E82" s="202"/>
    </row>
    <row r="83" spans="1:5" s="225" customFormat="1" ht="12" customHeight="1" thickBot="1" x14ac:dyDescent="0.25">
      <c r="A83" s="237" t="s">
        <v>330</v>
      </c>
      <c r="B83" s="205" t="s">
        <v>331</v>
      </c>
      <c r="C83" s="240"/>
      <c r="D83" s="240"/>
      <c r="E83" s="241"/>
    </row>
    <row r="84" spans="1:5" s="225" customFormat="1" ht="12" customHeight="1" thickBot="1" x14ac:dyDescent="0.25">
      <c r="A84" s="237" t="s">
        <v>332</v>
      </c>
      <c r="B84" s="161" t="s">
        <v>333</v>
      </c>
      <c r="C84" s="221">
        <f>+C62+C66+C71+C74+C78+C83</f>
        <v>102245342</v>
      </c>
      <c r="D84" s="221">
        <f>+D62+D66+D71+D74+D78+D83</f>
        <v>220646097</v>
      </c>
      <c r="E84" s="234">
        <f>+E62+E66+E71+E74+E78+E83</f>
        <v>219355406</v>
      </c>
    </row>
    <row r="85" spans="1:5" s="225" customFormat="1" ht="12" customHeight="1" thickBot="1" x14ac:dyDescent="0.25">
      <c r="A85" s="239" t="s">
        <v>334</v>
      </c>
      <c r="B85" s="164" t="s">
        <v>335</v>
      </c>
      <c r="C85" s="221">
        <f>+C61+C84</f>
        <v>1153725435</v>
      </c>
      <c r="D85" s="221">
        <f>+D61+D84</f>
        <v>1926876156</v>
      </c>
      <c r="E85" s="234">
        <f>+E61+E84</f>
        <v>1861154629</v>
      </c>
    </row>
    <row r="86" spans="1:5" s="225" customFormat="1" ht="12" customHeight="1" x14ac:dyDescent="0.2">
      <c r="A86" s="159"/>
      <c r="B86" s="159"/>
      <c r="C86" s="160"/>
      <c r="D86" s="160"/>
      <c r="E86" s="160"/>
    </row>
    <row r="87" spans="1:5" ht="16.5" customHeight="1" x14ac:dyDescent="0.25">
      <c r="A87" s="700" t="s">
        <v>35</v>
      </c>
      <c r="B87" s="700"/>
      <c r="C87" s="700"/>
      <c r="D87" s="700"/>
      <c r="E87" s="700"/>
    </row>
    <row r="88" spans="1:5" s="231" customFormat="1" ht="16.5" customHeight="1" thickBot="1" x14ac:dyDescent="0.3">
      <c r="A88" s="33" t="s">
        <v>110</v>
      </c>
      <c r="B88" s="33"/>
      <c r="C88" s="192"/>
      <c r="D88" s="192"/>
      <c r="E88" s="192" t="s">
        <v>637</v>
      </c>
    </row>
    <row r="89" spans="1:5" s="231" customFormat="1" ht="16.5" customHeight="1" x14ac:dyDescent="0.25">
      <c r="A89" s="701" t="s">
        <v>58</v>
      </c>
      <c r="B89" s="703" t="s">
        <v>170</v>
      </c>
      <c r="C89" s="705" t="str">
        <f>+C3</f>
        <v>2017. évi</v>
      </c>
      <c r="D89" s="705"/>
      <c r="E89" s="706"/>
    </row>
    <row r="90" spans="1:5" ht="38.1" customHeight="1" thickBot="1" x14ac:dyDescent="0.3">
      <c r="A90" s="702"/>
      <c r="B90" s="704"/>
      <c r="C90" s="34" t="s">
        <v>171</v>
      </c>
      <c r="D90" s="34" t="s">
        <v>176</v>
      </c>
      <c r="E90" s="35" t="s">
        <v>177</v>
      </c>
    </row>
    <row r="91" spans="1:5" s="224" customFormat="1" ht="12" customHeight="1" thickBot="1" x14ac:dyDescent="0.25">
      <c r="A91" s="188" t="s">
        <v>336</v>
      </c>
      <c r="B91" s="189" t="s">
        <v>337</v>
      </c>
      <c r="C91" s="189" t="s">
        <v>338</v>
      </c>
      <c r="D91" s="189" t="s">
        <v>339</v>
      </c>
      <c r="E91" s="190" t="s">
        <v>340</v>
      </c>
    </row>
    <row r="92" spans="1:5" ht="12" customHeight="1" thickBot="1" x14ac:dyDescent="0.3">
      <c r="A92" s="185" t="s">
        <v>6</v>
      </c>
      <c r="B92" s="187" t="s">
        <v>342</v>
      </c>
      <c r="C92" s="214">
        <f>SUM(C93:C97)</f>
        <v>1007876701</v>
      </c>
      <c r="D92" s="214">
        <f>SUM(D93:D97)</f>
        <v>1239158486</v>
      </c>
      <c r="E92" s="169">
        <f>SUM(E93:E97)</f>
        <v>969010871</v>
      </c>
    </row>
    <row r="93" spans="1:5" ht="12" customHeight="1" x14ac:dyDescent="0.25">
      <c r="A93" s="180" t="s">
        <v>70</v>
      </c>
      <c r="B93" s="173" t="s">
        <v>36</v>
      </c>
      <c r="C93" s="478">
        <f>+'6.2. sz. mell ÖNK'!C92+'7.2. sz. mell HIV'!C45+' 8.1.1. sz. mell. GAM'!C45+'8.2.1. sz. mell. ILMKS'!C45+'8.3.1. sz. mell. ÓVODA'!C45+'8.4.1. sz. mell. CSSK'!C45</f>
        <v>533898806</v>
      </c>
      <c r="D93" s="478">
        <f>+'6.2. sz. mell ÖNK'!D92+'7.2. sz. mell HIV'!D45+' 8.1.1. sz. mell. GAM'!D45+'8.2.1. sz. mell. ILMKS'!D45+'8.3.1. sz. mell. ÓVODA'!D45+'8.4.1. sz. mell. CSSK'!D45</f>
        <v>576484070</v>
      </c>
      <c r="E93" s="478">
        <f>+'6.2. sz. mell ÖNK'!E92+'7.2. sz. mell HIV'!E45+' 8.1.1. sz. mell. GAM'!E45+'8.2.1. sz. mell. ILMKS'!E45+'8.3.1. sz. mell. ÓVODA'!E45+'8.4.1. sz. mell. CSSK'!E45</f>
        <v>499542126</v>
      </c>
    </row>
    <row r="94" spans="1:5" ht="12" customHeight="1" x14ac:dyDescent="0.25">
      <c r="A94" s="177" t="s">
        <v>71</v>
      </c>
      <c r="B94" s="171" t="s">
        <v>131</v>
      </c>
      <c r="C94" s="216">
        <f>+'6.2. sz. mell ÖNK'!C93+'7.2. sz. mell HIV'!C46+' 8.1.1. sz. mell. GAM'!C46+'8.2.1. sz. mell. ILMKS'!C46+'8.3.1. sz. mell. ÓVODA'!C46+'8.4.1. sz. mell. CSSK'!C46</f>
        <v>95990912</v>
      </c>
      <c r="D94" s="216">
        <f>+'6.2. sz. mell ÖNK'!D93+'7.2. sz. mell HIV'!D46+' 8.1.1. sz. mell. GAM'!D46+'8.2.1. sz. mell. ILMKS'!D46+'8.3.1. sz. mell. ÓVODA'!D46+'8.4.1. sz. mell. CSSK'!D46</f>
        <v>107970642</v>
      </c>
      <c r="E94" s="336">
        <f>+'6.2. sz. mell ÖNK'!E93+'7.2. sz. mell HIV'!E46+' 8.1.1. sz. mell. GAM'!E46+'8.2.1. sz. mell. ILMKS'!E46+'8.3.1. sz. mell. ÓVODA'!E46+'8.4.1. sz. mell. CSSK'!E46</f>
        <v>88908364</v>
      </c>
    </row>
    <row r="95" spans="1:5" ht="12" customHeight="1" x14ac:dyDescent="0.25">
      <c r="A95" s="177" t="s">
        <v>72</v>
      </c>
      <c r="B95" s="171" t="s">
        <v>98</v>
      </c>
      <c r="C95" s="216">
        <f>+'6.2. sz. mell ÖNK'!C94+'7.2. sz. mell HIV'!C47+' 8.1.1. sz. mell. GAM'!C47+'8.2.1. sz. mell. ILMKS'!C47+'8.3.1. sz. mell. ÓVODA'!C47+'8.4.1. sz. mell. CSSK'!C47</f>
        <v>329326983</v>
      </c>
      <c r="D95" s="216">
        <f>+'6.2. sz. mell ÖNK'!D94+'7.2. sz. mell HIV'!D47+' 8.1.1. sz. mell. GAM'!D47+'8.2.1. sz. mell. ILMKS'!D47+'8.3.1. sz. mell. ÓVODA'!D47+'8.4.1. sz. mell. CSSK'!D47</f>
        <v>498776002</v>
      </c>
      <c r="E95" s="336">
        <f>+'6.2. sz. mell ÖNK'!E94+'7.2. sz. mell HIV'!E47+' 8.1.1. sz. mell. GAM'!E47+'8.2.1. sz. mell. ILMKS'!E47+'8.3.1. sz. mell. ÓVODA'!E47+'8.4.1. sz. mell. CSSK'!E47</f>
        <v>338622589</v>
      </c>
    </row>
    <row r="96" spans="1:5" ht="12" customHeight="1" x14ac:dyDescent="0.25">
      <c r="A96" s="177" t="s">
        <v>73</v>
      </c>
      <c r="B96" s="174" t="s">
        <v>132</v>
      </c>
      <c r="C96" s="216">
        <f>+'6.2. sz. mell ÖNK'!C96+'7.2. sz. mell HIV'!C48+' 8.1.1. sz. mell. GAM'!C48+'8.2.1. sz. mell. ILMKS'!C48+'8.3.1. sz. mell. ÓVODA'!C48+'8.4.1. sz. mell. CSSK'!C48</f>
        <v>24760000</v>
      </c>
      <c r="D96" s="216">
        <f>+'6.2. sz. mell ÖNK'!D96+'7.2. sz. mell HIV'!D48+' 8.1.1. sz. mell. GAM'!D48+'8.2.1. sz. mell. ILMKS'!D48+'8.3.1. sz. mell. ÓVODA'!D48+'8.4.1. sz. mell. CSSK'!D48</f>
        <v>24560000</v>
      </c>
      <c r="E96" s="336">
        <f>+'6.2. sz. mell ÖNK'!E96+'7.2. sz. mell HIV'!E48+' 8.1.1. sz. mell. GAM'!E48+'8.2.1. sz. mell. ILMKS'!E48+'8.3.1. sz. mell. ÓVODA'!E48+'8.4.1. sz. mell. CSSK'!E48</f>
        <v>15712020</v>
      </c>
    </row>
    <row r="97" spans="1:5" ht="12" customHeight="1" x14ac:dyDescent="0.25">
      <c r="A97" s="177" t="s">
        <v>82</v>
      </c>
      <c r="B97" s="182" t="s">
        <v>133</v>
      </c>
      <c r="C97" s="216">
        <f>+'6.2. sz. mell ÖNK'!C97+'7.2. sz. mell HIV'!C49+' 8.1.1. sz. mell. GAM'!C49+'8.2.1. sz. mell. ILMKS'!C49+'8.3.1. sz. mell. ÓVODA'!C49+'8.4.1. sz. mell. CSSK'!C49</f>
        <v>23900000</v>
      </c>
      <c r="D97" s="216">
        <f>+'6.2. sz. mell ÖNK'!D97+'7.2. sz. mell HIV'!D49+' 8.1.1. sz. mell. GAM'!D49+'8.2.1. sz. mell. ILMKS'!D49+'8.3.1. sz. mell. ÓVODA'!D49+'8.4.1. sz. mell. CSSK'!D49</f>
        <v>31367772</v>
      </c>
      <c r="E97" s="336">
        <f>+'6.2. sz. mell ÖNK'!E97+'7.2. sz. mell HIV'!E49+' 8.1.1. sz. mell. GAM'!E49+'8.2.1. sz. mell. ILMKS'!E49+'8.3.1. sz. mell. ÓVODA'!E49+'8.4.1. sz. mell. CSSK'!E49</f>
        <v>26225772</v>
      </c>
    </row>
    <row r="98" spans="1:5" ht="12" customHeight="1" x14ac:dyDescent="0.25">
      <c r="A98" s="177" t="s">
        <v>74</v>
      </c>
      <c r="B98" s="624" t="s">
        <v>343</v>
      </c>
      <c r="C98" s="216">
        <f>+'6.2. sz. mell ÖNK'!C98</f>
        <v>0</v>
      </c>
      <c r="D98" s="216">
        <f>+'6.2. sz. mell ÖNK'!D98</f>
        <v>409475</v>
      </c>
      <c r="E98" s="336">
        <f>+'6.2. sz. mell ÖNK'!E98</f>
        <v>409475</v>
      </c>
    </row>
    <row r="99" spans="1:5" ht="12" customHeight="1" x14ac:dyDescent="0.25">
      <c r="A99" s="177" t="s">
        <v>75</v>
      </c>
      <c r="B99" s="626" t="s">
        <v>344</v>
      </c>
      <c r="C99" s="216"/>
      <c r="D99" s="216"/>
      <c r="E99" s="336">
        <f>+'6.2. sz. mell ÖNK'!E99</f>
        <v>0</v>
      </c>
    </row>
    <row r="100" spans="1:5" ht="12" customHeight="1" x14ac:dyDescent="0.25">
      <c r="A100" s="177" t="s">
        <v>83</v>
      </c>
      <c r="B100" s="627" t="s">
        <v>345</v>
      </c>
      <c r="C100" s="216"/>
      <c r="D100" s="216"/>
      <c r="E100" s="336">
        <f>+'6.2. sz. mell ÖNK'!E100</f>
        <v>0</v>
      </c>
    </row>
    <row r="101" spans="1:5" ht="12" customHeight="1" x14ac:dyDescent="0.25">
      <c r="A101" s="177" t="s">
        <v>84</v>
      </c>
      <c r="B101" s="627" t="s">
        <v>346</v>
      </c>
      <c r="C101" s="216"/>
      <c r="D101" s="216"/>
      <c r="E101" s="336">
        <f>+'6.2. sz. mell ÖNK'!E101</f>
        <v>0</v>
      </c>
    </row>
    <row r="102" spans="1:5" ht="12" customHeight="1" x14ac:dyDescent="0.25">
      <c r="A102" s="177" t="s">
        <v>85</v>
      </c>
      <c r="B102" s="626" t="s">
        <v>347</v>
      </c>
      <c r="C102" s="216">
        <f>+'6.2. sz. mell ÖNK'!C102</f>
        <v>1600000</v>
      </c>
      <c r="D102" s="216">
        <f>+'6.2. sz. mell ÖNK'!D102</f>
        <v>1600000</v>
      </c>
      <c r="E102" s="336">
        <f>+'6.2. sz. mell ÖNK'!E102</f>
        <v>1500000</v>
      </c>
    </row>
    <row r="103" spans="1:5" ht="12" customHeight="1" x14ac:dyDescent="0.25">
      <c r="A103" s="177" t="s">
        <v>86</v>
      </c>
      <c r="B103" s="626" t="s">
        <v>348</v>
      </c>
      <c r="C103" s="216"/>
      <c r="D103" s="216"/>
      <c r="E103" s="336"/>
    </row>
    <row r="104" spans="1:5" ht="12" customHeight="1" x14ac:dyDescent="0.25">
      <c r="A104" s="177" t="s">
        <v>88</v>
      </c>
      <c r="B104" s="627" t="s">
        <v>349</v>
      </c>
      <c r="C104" s="216"/>
      <c r="D104" s="216"/>
      <c r="E104" s="336"/>
    </row>
    <row r="105" spans="1:5" ht="12" customHeight="1" x14ac:dyDescent="0.25">
      <c r="A105" s="176" t="s">
        <v>134</v>
      </c>
      <c r="B105" s="628" t="s">
        <v>350</v>
      </c>
      <c r="C105" s="216"/>
      <c r="D105" s="216"/>
      <c r="E105" s="336"/>
    </row>
    <row r="106" spans="1:5" ht="12" customHeight="1" thickBot="1" x14ac:dyDescent="0.3">
      <c r="A106" s="181" t="s">
        <v>351</v>
      </c>
      <c r="B106" s="674" t="s">
        <v>352</v>
      </c>
      <c r="C106" s="80"/>
      <c r="D106" s="80"/>
      <c r="E106" s="340"/>
    </row>
    <row r="107" spans="1:5" ht="12" customHeight="1" thickBot="1" x14ac:dyDescent="0.3">
      <c r="A107" s="665" t="s">
        <v>353</v>
      </c>
      <c r="B107" s="669" t="s">
        <v>354</v>
      </c>
      <c r="C107" s="676">
        <f>+'6.2. sz. mell ÖNK'!C107</f>
        <v>22300000</v>
      </c>
      <c r="D107" s="677">
        <f>+'6.2. sz. mell ÖNK'!D107</f>
        <v>29300000</v>
      </c>
      <c r="E107" s="479">
        <f>+'6.2. sz. mell ÖNK'!E107</f>
        <v>24258000</v>
      </c>
    </row>
    <row r="108" spans="1:5" ht="12" customHeight="1" thickBot="1" x14ac:dyDescent="0.3">
      <c r="A108" s="675" t="s">
        <v>7</v>
      </c>
      <c r="B108" s="678" t="s">
        <v>355</v>
      </c>
      <c r="C108" s="215">
        <f>+C109+C111+C113</f>
        <v>94105341</v>
      </c>
      <c r="D108" s="215">
        <f>+D109+D111+D113</f>
        <v>600439964</v>
      </c>
      <c r="E108" s="198">
        <f>+E109+E111+E113</f>
        <v>86733857</v>
      </c>
    </row>
    <row r="109" spans="1:5" ht="12" customHeight="1" x14ac:dyDescent="0.25">
      <c r="A109" s="178" t="s">
        <v>76</v>
      </c>
      <c r="B109" s="172" t="s">
        <v>149</v>
      </c>
      <c r="C109" s="644">
        <f>+'6.2. sz. mell ÖNK'!C109+'7.2. sz. mell HIV'!C51+' 8.1.1. sz. mell. GAM'!C51+'8.2.1. sz. mell. ILMKS'!C51+'8.3.1. sz. mell. ÓVODA'!C51+'8.4.1. sz. mell. CSSK'!C51</f>
        <v>92597341</v>
      </c>
      <c r="D109" s="217">
        <f>+'6.2. sz. mell ÖNK'!D109+'7.2. sz. mell HIV'!D51+' 8.1.1. sz. mell. GAM'!D51+'8.2.1. sz. mell. ILMKS'!D51+'8.3.1. sz. mell. ÓVODA'!D51+'8.4.1. sz. mell. CSSK'!D51</f>
        <v>553690917</v>
      </c>
      <c r="E109" s="200">
        <f>+'6.2. sz. mell ÖNK'!E109+'7.2. sz. mell HIV'!E51+' 8.1.1. sz. mell. GAM'!E51+'8.2.1. sz. mell. ILMKS'!E51+'8.3.1. sz. mell. ÓVODA'!E51+'8.4.1. sz. mell. CSSK'!E51</f>
        <v>70321966</v>
      </c>
    </row>
    <row r="110" spans="1:5" ht="12" customHeight="1" x14ac:dyDescent="0.25">
      <c r="A110" s="178" t="s">
        <v>77</v>
      </c>
      <c r="B110" s="175" t="s">
        <v>356</v>
      </c>
      <c r="C110" s="671"/>
      <c r="D110" s="216"/>
      <c r="E110" s="200"/>
    </row>
    <row r="111" spans="1:5" x14ac:dyDescent="0.25">
      <c r="A111" s="178" t="s">
        <v>78</v>
      </c>
      <c r="B111" s="175" t="s">
        <v>135</v>
      </c>
      <c r="C111" s="644">
        <f>+'6.2. sz. mell ÖNK'!C111+'7.2. sz. mell HIV'!C52+' 8.1.1. sz. mell. GAM'!C52+'8.2.1. sz. mell. ILMKS'!C52+'8.3.1. sz. mell. ÓVODA'!C52+'8.4.1. sz. mell. CSSK'!C52</f>
        <v>1508000</v>
      </c>
      <c r="D111" s="216">
        <f>+'6.2. sz. mell ÖNK'!D111+'7.2. sz. mell HIV'!D52+' 8.1.1. sz. mell. GAM'!D52+'8.2.1. sz. mell. ILMKS'!D52+'8.3.1. sz. mell. ÓVODA'!D52+'8.4.1. sz. mell. CSSK'!D52</f>
        <v>46749047</v>
      </c>
      <c r="E111" s="200">
        <f>+'6.2. sz. mell ÖNK'!E111+'7.2. sz. mell HIV'!E52+' 8.1.1. sz. mell. GAM'!E52+'8.2.1. sz. mell. ILMKS'!E52+'8.3.1. sz. mell. ÓVODA'!E52+'8.4.1. sz. mell. CSSK'!E52</f>
        <v>16411891</v>
      </c>
    </row>
    <row r="112" spans="1:5" ht="12" customHeight="1" x14ac:dyDescent="0.25">
      <c r="A112" s="178" t="s">
        <v>79</v>
      </c>
      <c r="B112" s="175" t="s">
        <v>357</v>
      </c>
      <c r="C112" s="216"/>
      <c r="D112" s="216"/>
      <c r="E112" s="199"/>
    </row>
    <row r="113" spans="1:5" ht="12" customHeight="1" x14ac:dyDescent="0.25">
      <c r="A113" s="178" t="s">
        <v>80</v>
      </c>
      <c r="B113" s="207" t="s">
        <v>151</v>
      </c>
      <c r="C113" s="216"/>
      <c r="D113" s="216"/>
      <c r="E113" s="199"/>
    </row>
    <row r="114" spans="1:5" ht="21.75" customHeight="1" x14ac:dyDescent="0.25">
      <c r="A114" s="178" t="s">
        <v>87</v>
      </c>
      <c r="B114" s="206" t="s">
        <v>358</v>
      </c>
      <c r="C114" s="216"/>
      <c r="D114" s="216"/>
      <c r="E114" s="199"/>
    </row>
    <row r="115" spans="1:5" ht="24" customHeight="1" x14ac:dyDescent="0.25">
      <c r="A115" s="178" t="s">
        <v>89</v>
      </c>
      <c r="B115" s="222" t="s">
        <v>359</v>
      </c>
      <c r="C115" s="216"/>
      <c r="D115" s="216"/>
      <c r="E115" s="199"/>
    </row>
    <row r="116" spans="1:5" ht="12" customHeight="1" x14ac:dyDescent="0.25">
      <c r="A116" s="178" t="s">
        <v>136</v>
      </c>
      <c r="B116" s="195" t="s">
        <v>346</v>
      </c>
      <c r="C116" s="216"/>
      <c r="D116" s="216"/>
      <c r="E116" s="199"/>
    </row>
    <row r="117" spans="1:5" ht="12" customHeight="1" x14ac:dyDescent="0.25">
      <c r="A117" s="178" t="s">
        <v>137</v>
      </c>
      <c r="B117" s="195" t="s">
        <v>360</v>
      </c>
      <c r="C117" s="216"/>
      <c r="D117" s="216"/>
      <c r="E117" s="199"/>
    </row>
    <row r="118" spans="1:5" ht="12" customHeight="1" x14ac:dyDescent="0.25">
      <c r="A118" s="178" t="s">
        <v>138</v>
      </c>
      <c r="B118" s="195" t="s">
        <v>361</v>
      </c>
      <c r="C118" s="216"/>
      <c r="D118" s="216"/>
      <c r="E118" s="199"/>
    </row>
    <row r="119" spans="1:5" s="242" customFormat="1" ht="12" customHeight="1" x14ac:dyDescent="0.2">
      <c r="A119" s="178" t="s">
        <v>362</v>
      </c>
      <c r="B119" s="195" t="s">
        <v>349</v>
      </c>
      <c r="C119" s="216"/>
      <c r="D119" s="216"/>
      <c r="E119" s="199"/>
    </row>
    <row r="120" spans="1:5" ht="12" customHeight="1" x14ac:dyDescent="0.25">
      <c r="A120" s="178" t="s">
        <v>363</v>
      </c>
      <c r="B120" s="195" t="s">
        <v>364</v>
      </c>
      <c r="C120" s="216"/>
      <c r="D120" s="216"/>
      <c r="E120" s="199"/>
    </row>
    <row r="121" spans="1:5" ht="12" customHeight="1" thickBot="1" x14ac:dyDescent="0.3">
      <c r="A121" s="176" t="s">
        <v>365</v>
      </c>
      <c r="B121" s="195" t="s">
        <v>366</v>
      </c>
      <c r="C121" s="218"/>
      <c r="D121" s="218"/>
      <c r="E121" s="201"/>
    </row>
    <row r="122" spans="1:5" ht="12" customHeight="1" thickBot="1" x14ac:dyDescent="0.3">
      <c r="A122" s="183" t="s">
        <v>8</v>
      </c>
      <c r="B122" s="191" t="s">
        <v>367</v>
      </c>
      <c r="C122" s="215">
        <f>+C123+C124</f>
        <v>0</v>
      </c>
      <c r="D122" s="215">
        <f>+D123+D124</f>
        <v>6764217</v>
      </c>
      <c r="E122" s="198">
        <f>+E123+E124</f>
        <v>0</v>
      </c>
    </row>
    <row r="123" spans="1:5" ht="12" customHeight="1" x14ac:dyDescent="0.25">
      <c r="A123" s="178" t="s">
        <v>59</v>
      </c>
      <c r="B123" s="172" t="s">
        <v>44</v>
      </c>
      <c r="C123" s="217"/>
      <c r="D123" s="217">
        <f>+'6.2. sz. mell ÖNK'!D123</f>
        <v>6764217</v>
      </c>
      <c r="E123" s="200"/>
    </row>
    <row r="124" spans="1:5" ht="12" customHeight="1" thickBot="1" x14ac:dyDescent="0.3">
      <c r="A124" s="179" t="s">
        <v>60</v>
      </c>
      <c r="B124" s="175" t="s">
        <v>45</v>
      </c>
      <c r="C124" s="218"/>
      <c r="D124" s="218"/>
      <c r="E124" s="201"/>
    </row>
    <row r="125" spans="1:5" ht="12" customHeight="1" thickBot="1" x14ac:dyDescent="0.3">
      <c r="A125" s="183" t="s">
        <v>9</v>
      </c>
      <c r="B125" s="191" t="s">
        <v>368</v>
      </c>
      <c r="C125" s="215">
        <f>+C92+C108+C122</f>
        <v>1101982042</v>
      </c>
      <c r="D125" s="215">
        <f>+D92+D108+D122</f>
        <v>1846362667</v>
      </c>
      <c r="E125" s="198">
        <f>+E92+E108+E122</f>
        <v>1055744728</v>
      </c>
    </row>
    <row r="126" spans="1:5" ht="12" customHeight="1" thickBot="1" x14ac:dyDescent="0.3">
      <c r="A126" s="183" t="s">
        <v>10</v>
      </c>
      <c r="B126" s="191" t="s">
        <v>369</v>
      </c>
      <c r="C126" s="215">
        <f>+C127+C128+C129</f>
        <v>3532000</v>
      </c>
      <c r="D126" s="215">
        <f>+D127+D128+D129</f>
        <v>3532000</v>
      </c>
      <c r="E126" s="198">
        <f>+E127+E128+E129</f>
        <v>3532000</v>
      </c>
    </row>
    <row r="127" spans="1:5" ht="12" customHeight="1" x14ac:dyDescent="0.25">
      <c r="A127" s="178" t="s">
        <v>63</v>
      </c>
      <c r="B127" s="172" t="s">
        <v>370</v>
      </c>
      <c r="C127" s="644">
        <f>+'6.2. sz. mell ÖNK'!C127</f>
        <v>3532000</v>
      </c>
      <c r="D127" s="217">
        <f>+'6.2. sz. mell ÖNK'!D127</f>
        <v>3532000</v>
      </c>
      <c r="E127" s="200">
        <f>+'6.2. sz. mell ÖNK'!E127</f>
        <v>3532000</v>
      </c>
    </row>
    <row r="128" spans="1:5" ht="12" customHeight="1" x14ac:dyDescent="0.25">
      <c r="A128" s="178" t="s">
        <v>64</v>
      </c>
      <c r="B128" s="172" t="s">
        <v>371</v>
      </c>
      <c r="C128" s="216"/>
      <c r="D128" s="216"/>
      <c r="E128" s="199"/>
    </row>
    <row r="129" spans="1:9" ht="12" customHeight="1" thickBot="1" x14ac:dyDescent="0.3">
      <c r="A129" s="176" t="s">
        <v>65</v>
      </c>
      <c r="B129" s="170" t="s">
        <v>372</v>
      </c>
      <c r="C129" s="216"/>
      <c r="D129" s="216"/>
      <c r="E129" s="199"/>
    </row>
    <row r="130" spans="1:9" ht="12" customHeight="1" thickBot="1" x14ac:dyDescent="0.3">
      <c r="A130" s="183" t="s">
        <v>11</v>
      </c>
      <c r="B130" s="191" t="s">
        <v>373</v>
      </c>
      <c r="C130" s="215">
        <f>+C131+C132+C134+C133</f>
        <v>0</v>
      </c>
      <c r="D130" s="215">
        <f>+D131+D132+D134+D133</f>
        <v>0</v>
      </c>
      <c r="E130" s="198">
        <f>+E131+E132+E134+E133</f>
        <v>0</v>
      </c>
    </row>
    <row r="131" spans="1:9" ht="12" customHeight="1" x14ac:dyDescent="0.25">
      <c r="A131" s="178" t="s">
        <v>66</v>
      </c>
      <c r="B131" s="172" t="s">
        <v>374</v>
      </c>
      <c r="C131" s="216"/>
      <c r="D131" s="216"/>
      <c r="E131" s="199"/>
    </row>
    <row r="132" spans="1:9" ht="12" customHeight="1" x14ac:dyDescent="0.25">
      <c r="A132" s="178" t="s">
        <v>67</v>
      </c>
      <c r="B132" s="172" t="s">
        <v>375</v>
      </c>
      <c r="C132" s="216"/>
      <c r="D132" s="216"/>
      <c r="E132" s="199"/>
    </row>
    <row r="133" spans="1:9" ht="12" customHeight="1" x14ac:dyDescent="0.25">
      <c r="A133" s="178" t="s">
        <v>270</v>
      </c>
      <c r="B133" s="172" t="s">
        <v>376</v>
      </c>
      <c r="C133" s="216"/>
      <c r="D133" s="216"/>
      <c r="E133" s="199"/>
    </row>
    <row r="134" spans="1:9" ht="12" customHeight="1" thickBot="1" x14ac:dyDescent="0.3">
      <c r="A134" s="176" t="s">
        <v>272</v>
      </c>
      <c r="B134" s="170" t="s">
        <v>377</v>
      </c>
      <c r="C134" s="216"/>
      <c r="D134" s="216"/>
      <c r="E134" s="199"/>
    </row>
    <row r="135" spans="1:9" ht="12" customHeight="1" thickBot="1" x14ac:dyDescent="0.3">
      <c r="A135" s="183" t="s">
        <v>12</v>
      </c>
      <c r="B135" s="191" t="s">
        <v>378</v>
      </c>
      <c r="C135" s="221">
        <f>+C136+C137+C138+C139</f>
        <v>19096437</v>
      </c>
      <c r="D135" s="221">
        <f>+D136+D137+D138+D139</f>
        <v>19096437</v>
      </c>
      <c r="E135" s="234">
        <f>+E136+E137+E138+E139</f>
        <v>19096437</v>
      </c>
    </row>
    <row r="136" spans="1:9" ht="12" customHeight="1" x14ac:dyDescent="0.25">
      <c r="A136" s="178" t="s">
        <v>68</v>
      </c>
      <c r="B136" s="172" t="s">
        <v>379</v>
      </c>
      <c r="C136" s="216"/>
      <c r="D136" s="216"/>
      <c r="E136" s="199"/>
    </row>
    <row r="137" spans="1:9" ht="12" customHeight="1" x14ac:dyDescent="0.25">
      <c r="A137" s="178" t="s">
        <v>69</v>
      </c>
      <c r="B137" s="172" t="s">
        <v>380</v>
      </c>
      <c r="C137" s="634">
        <f>+'6.2. sz. mell ÖNK'!C137</f>
        <v>18143148</v>
      </c>
      <c r="D137" s="216">
        <f>+'6.2. sz. mell ÖNK'!D137</f>
        <v>18143148</v>
      </c>
      <c r="E137" s="199">
        <f>+'6.2. sz. mell ÖNK'!E137</f>
        <v>18143148</v>
      </c>
    </row>
    <row r="138" spans="1:9" ht="12" customHeight="1" x14ac:dyDescent="0.25">
      <c r="A138" s="178" t="s">
        <v>279</v>
      </c>
      <c r="B138" s="172" t="s">
        <v>381</v>
      </c>
      <c r="C138" s="620"/>
      <c r="D138" s="216"/>
      <c r="E138" s="199"/>
    </row>
    <row r="139" spans="1:9" ht="12" customHeight="1" thickBot="1" x14ac:dyDescent="0.3">
      <c r="A139" s="176" t="s">
        <v>281</v>
      </c>
      <c r="B139" s="170" t="s">
        <v>382</v>
      </c>
      <c r="C139" s="634">
        <f>+'6.2. sz. mell ÖNK'!C140</f>
        <v>953289</v>
      </c>
      <c r="D139" s="216">
        <f>+'6.2. sz. mell ÖNK'!D140</f>
        <v>953289</v>
      </c>
      <c r="E139" s="199">
        <f>+'6.2. sz. mell ÖNK'!E140</f>
        <v>953289</v>
      </c>
    </row>
    <row r="140" spans="1:9" ht="15" customHeight="1" thickBot="1" x14ac:dyDescent="0.3">
      <c r="A140" s="183" t="s">
        <v>13</v>
      </c>
      <c r="B140" s="191" t="s">
        <v>383</v>
      </c>
      <c r="C140" s="81">
        <f>+C141+C142+C143+C144</f>
        <v>0</v>
      </c>
      <c r="D140" s="663">
        <f>+D141+D142+D143+D144</f>
        <v>0</v>
      </c>
      <c r="E140" s="167">
        <f>+E141+E142+E143+E144</f>
        <v>0</v>
      </c>
      <c r="F140" s="232"/>
      <c r="G140" s="233"/>
      <c r="H140" s="233"/>
      <c r="I140" s="233"/>
    </row>
    <row r="141" spans="1:9" s="225" customFormat="1" ht="12.95" customHeight="1" x14ac:dyDescent="0.2">
      <c r="A141" s="178" t="s">
        <v>129</v>
      </c>
      <c r="B141" s="172" t="s">
        <v>384</v>
      </c>
      <c r="C141" s="216"/>
      <c r="D141" s="216"/>
      <c r="E141" s="199"/>
    </row>
    <row r="142" spans="1:9" ht="12.75" customHeight="1" x14ac:dyDescent="0.25">
      <c r="A142" s="178" t="s">
        <v>130</v>
      </c>
      <c r="B142" s="172" t="s">
        <v>385</v>
      </c>
      <c r="C142" s="216"/>
      <c r="D142" s="216"/>
      <c r="E142" s="199"/>
    </row>
    <row r="143" spans="1:9" ht="12.75" customHeight="1" x14ac:dyDescent="0.25">
      <c r="A143" s="178" t="s">
        <v>150</v>
      </c>
      <c r="B143" s="172" t="s">
        <v>386</v>
      </c>
      <c r="C143" s="216"/>
      <c r="D143" s="216"/>
      <c r="E143" s="199"/>
    </row>
    <row r="144" spans="1:9" ht="12.75" customHeight="1" thickBot="1" x14ac:dyDescent="0.3">
      <c r="A144" s="178" t="s">
        <v>287</v>
      </c>
      <c r="B144" s="172" t="s">
        <v>387</v>
      </c>
      <c r="C144" s="216"/>
      <c r="D144" s="216"/>
      <c r="E144" s="199"/>
    </row>
    <row r="145" spans="1:5" ht="16.5" thickBot="1" x14ac:dyDescent="0.3">
      <c r="A145" s="183" t="s">
        <v>14</v>
      </c>
      <c r="B145" s="191" t="s">
        <v>388</v>
      </c>
      <c r="C145" s="165">
        <f>+C126+C130+C135+C140</f>
        <v>22628437</v>
      </c>
      <c r="D145" s="165">
        <f>+D126+D130+D135+D140</f>
        <v>22628437</v>
      </c>
      <c r="E145" s="166">
        <f>+E126+E130+E135+E140</f>
        <v>22628437</v>
      </c>
    </row>
    <row r="146" spans="1:5" ht="16.5" thickBot="1" x14ac:dyDescent="0.3">
      <c r="A146" s="208" t="s">
        <v>15</v>
      </c>
      <c r="B146" s="211" t="s">
        <v>389</v>
      </c>
      <c r="C146" s="165">
        <f>+C125+C145</f>
        <v>1124610479</v>
      </c>
      <c r="D146" s="165">
        <f>+D125+D145</f>
        <v>1868991104</v>
      </c>
      <c r="E146" s="166">
        <f>+E125+E145</f>
        <v>1078373165</v>
      </c>
    </row>
    <row r="148" spans="1:5" ht="18.75" customHeight="1" x14ac:dyDescent="0.25">
      <c r="A148" s="699" t="s">
        <v>390</v>
      </c>
      <c r="B148" s="699"/>
      <c r="C148" s="699"/>
      <c r="D148" s="699"/>
      <c r="E148" s="699"/>
    </row>
    <row r="149" spans="1:5" ht="13.5" customHeight="1" thickBot="1" x14ac:dyDescent="0.3">
      <c r="A149" s="193" t="s">
        <v>111</v>
      </c>
      <c r="B149" s="193"/>
      <c r="C149" s="223"/>
      <c r="E149" s="210" t="s">
        <v>637</v>
      </c>
    </row>
    <row r="150" spans="1:5" ht="21.75" thickBot="1" x14ac:dyDescent="0.3">
      <c r="A150" s="183">
        <v>1</v>
      </c>
      <c r="B150" s="186" t="s">
        <v>391</v>
      </c>
      <c r="C150" s="209">
        <f>+C61-C125</f>
        <v>-50501949</v>
      </c>
      <c r="D150" s="209">
        <f>+D61-D125</f>
        <v>-140132608</v>
      </c>
      <c r="E150" s="209">
        <f>+E61-E125</f>
        <v>586054495</v>
      </c>
    </row>
    <row r="151" spans="1:5" ht="21.75" thickBot="1" x14ac:dyDescent="0.3">
      <c r="A151" s="183" t="s">
        <v>7</v>
      </c>
      <c r="B151" s="186" t="s">
        <v>392</v>
      </c>
      <c r="C151" s="209">
        <f>+C84-C145</f>
        <v>79616905</v>
      </c>
      <c r="D151" s="209">
        <f>+D84-D145</f>
        <v>198017660</v>
      </c>
      <c r="E151" s="209">
        <f>+E84-E145</f>
        <v>196726969</v>
      </c>
    </row>
    <row r="152" spans="1:5" ht="7.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spans="3:5" s="212" customFormat="1" ht="12.75" customHeight="1" x14ac:dyDescent="0.25">
      <c r="C161" s="213"/>
      <c r="D161" s="213"/>
      <c r="E161" s="213"/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honeticPr fontId="26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ZÁRSZÁMADÁS
KÖTELEZŐ FELADATAINAK MÉRLEGE 
&amp;R&amp;"Times New Roman CE,Félkövér dőlt"&amp;11 1.2. melléklet a 9/2018. (V. 29.) önkormányzati rendelethez</oddHeader>
  </headerFooter>
  <rowBreaks count="1" manualBreakCount="1">
    <brk id="86" max="4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+CONCATENATE("8.3.2. melléklet a 9/",LEFT(ÖSSZEFÜGGÉSEK!A4,4)+1,". (V. 29.) önkormányzati rendelethez")</f>
        <v>8.3.2.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630</v>
      </c>
      <c r="C2" s="739"/>
      <c r="D2" s="740"/>
      <c r="E2" s="392" t="s">
        <v>49</v>
      </c>
    </row>
    <row r="3" spans="1:5" s="369" customFormat="1" ht="24.75" thickBot="1" x14ac:dyDescent="0.25">
      <c r="A3" s="367" t="s">
        <v>144</v>
      </c>
      <c r="B3" s="741" t="s">
        <v>715</v>
      </c>
      <c r="C3" s="744"/>
      <c r="D3" s="745"/>
      <c r="E3" s="393" t="s">
        <v>47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SUM(E9:E18)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>
        <f>+D8+D19+D24+D25+D29+D33+D34</f>
        <v>0</v>
      </c>
      <c r="E35" s="389">
        <f>+E8+E19+E24+E25+E29+E33+E34</f>
        <v>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0</v>
      </c>
      <c r="D36" s="403">
        <f>+D37+D38+D39</f>
        <v>0</v>
      </c>
      <c r="E36" s="389">
        <f>+E37+E38+E39</f>
        <v>0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/>
      <c r="D39" s="409"/>
      <c r="E39" s="374"/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0</v>
      </c>
      <c r="D40" s="410">
        <f>+D35+D36</f>
        <v>0</v>
      </c>
      <c r="E40" s="390">
        <f>+E35+E36</f>
        <v>0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0</v>
      </c>
      <c r="D44" s="250">
        <f>SUM(D45:D49)</f>
        <v>0</v>
      </c>
      <c r="E44" s="389">
        <f>SUM(E45:E49)</f>
        <v>0</v>
      </c>
    </row>
    <row r="45" spans="1:5" ht="12" customHeight="1" x14ac:dyDescent="0.2">
      <c r="A45" s="395" t="s">
        <v>70</v>
      </c>
      <c r="B45" s="172" t="s">
        <v>36</v>
      </c>
      <c r="C45" s="84"/>
      <c r="D45" s="84"/>
      <c r="E45" s="376"/>
    </row>
    <row r="46" spans="1:5" ht="12" customHeight="1" x14ac:dyDescent="0.2">
      <c r="A46" s="395" t="s">
        <v>71</v>
      </c>
      <c r="B46" s="171" t="s">
        <v>131</v>
      </c>
      <c r="C46" s="244"/>
      <c r="D46" s="244"/>
      <c r="E46" s="400"/>
    </row>
    <row r="47" spans="1:5" ht="12" customHeight="1" x14ac:dyDescent="0.2">
      <c r="A47" s="395" t="s">
        <v>72</v>
      </c>
      <c r="B47" s="171" t="s">
        <v>98</v>
      </c>
      <c r="C47" s="244"/>
      <c r="D47" s="244"/>
      <c r="E47" s="400"/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389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84"/>
      <c r="E51" s="376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0</v>
      </c>
      <c r="D55" s="90">
        <f>+D44+D50</f>
        <v>0</v>
      </c>
      <c r="E55" s="390">
        <f>+E44+E50</f>
        <v>0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/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+CONCATENATE("8.3.3. melléklet a 9/",LEFT(ÖSSZEFÜGGÉSEK!A4,4)+1,". (V. 29.) önkormányzati rendelethez")</f>
        <v>8.3.3.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630</v>
      </c>
      <c r="C2" s="739"/>
      <c r="D2" s="740"/>
      <c r="E2" s="392" t="s">
        <v>49</v>
      </c>
    </row>
    <row r="3" spans="1:5" s="369" customFormat="1" ht="24.75" thickBot="1" x14ac:dyDescent="0.25">
      <c r="A3" s="367" t="s">
        <v>144</v>
      </c>
      <c r="B3" s="741" t="s">
        <v>717</v>
      </c>
      <c r="C3" s="744"/>
      <c r="D3" s="745"/>
      <c r="E3" s="393" t="s">
        <v>48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156" t="s">
        <v>146</v>
      </c>
      <c r="B5" s="15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SUM(E9:E18)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>
        <f>+D8+D19+D24+D25+D29+D33+D34</f>
        <v>0</v>
      </c>
      <c r="E35" s="389">
        <f>+E8+E19+E24+E25+E29+E33+E34</f>
        <v>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0</v>
      </c>
      <c r="D36" s="403">
        <f>+D37+D38+D39</f>
        <v>0</v>
      </c>
      <c r="E36" s="389">
        <f>+E37+E38+E39</f>
        <v>0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/>
      <c r="D39" s="409"/>
      <c r="E39" s="374"/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0</v>
      </c>
      <c r="D40" s="410">
        <f>+D35+D36</f>
        <v>0</v>
      </c>
      <c r="E40" s="390">
        <f>+E35+E36</f>
        <v>0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0</v>
      </c>
      <c r="D44" s="250">
        <f>SUM(D45:D49)</f>
        <v>0</v>
      </c>
      <c r="E44" s="389">
        <f>SUM(E45:E49)</f>
        <v>0</v>
      </c>
    </row>
    <row r="45" spans="1:5" ht="12" customHeight="1" x14ac:dyDescent="0.2">
      <c r="A45" s="395" t="s">
        <v>70</v>
      </c>
      <c r="B45" s="172" t="s">
        <v>36</v>
      </c>
      <c r="C45" s="84"/>
      <c r="D45" s="84"/>
      <c r="E45" s="376"/>
    </row>
    <row r="46" spans="1:5" ht="12" customHeight="1" x14ac:dyDescent="0.2">
      <c r="A46" s="395" t="s">
        <v>71</v>
      </c>
      <c r="B46" s="171" t="s">
        <v>131</v>
      </c>
      <c r="C46" s="244"/>
      <c r="D46" s="244"/>
      <c r="E46" s="400"/>
    </row>
    <row r="47" spans="1:5" ht="12" customHeight="1" x14ac:dyDescent="0.2">
      <c r="A47" s="395" t="s">
        <v>72</v>
      </c>
      <c r="B47" s="171" t="s">
        <v>98</v>
      </c>
      <c r="C47" s="244"/>
      <c r="D47" s="244"/>
      <c r="E47" s="400"/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389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84"/>
      <c r="E51" s="376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0</v>
      </c>
      <c r="D55" s="90">
        <f>+D44+D50</f>
        <v>0</v>
      </c>
      <c r="E55" s="390">
        <f>+E44+E50</f>
        <v>0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/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+CONCATENATE("8.4. melléklet a 9/",LEFT(ÖSSZEFÜGGÉSEK!A4,4)+1,". (V. 29.) önkormányzati rendelethez")</f>
        <v>8.4.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718</v>
      </c>
      <c r="C2" s="739"/>
      <c r="D2" s="740"/>
      <c r="E2" s="392" t="s">
        <v>725</v>
      </c>
    </row>
    <row r="3" spans="1:5" s="369" customFormat="1" ht="24.75" thickBot="1" x14ac:dyDescent="0.25">
      <c r="A3" s="367" t="s">
        <v>144</v>
      </c>
      <c r="B3" s="741" t="s">
        <v>713</v>
      </c>
      <c r="C3" s="744"/>
      <c r="D3" s="745"/>
      <c r="E3" s="393" t="s">
        <v>40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576" t="s">
        <v>146</v>
      </c>
      <c r="B5" s="57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+'8.3.1. sz. mell. ÓVODA'!E8+'8.3.2. sz. mell.  ÓVODA'!E8+'8.3.3. sz. mell. ÓVODA'!E8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465">
        <f>+'8.3.1. sz. mell. ÓVODA'!E9+'8.3.2. sz. mell.  ÓVODA'!E9+'8.3.3. sz. mell. ÓVODA'!E9</f>
        <v>0</v>
      </c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467">
        <f>+'8.3.1. sz. mell. ÓVODA'!E10+'8.3.2. sz. mell.  ÓVODA'!E10+'8.3.3. sz. mell. ÓVODA'!E10</f>
        <v>0</v>
      </c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467">
        <f>+'8.3.1. sz. mell. ÓVODA'!E11+'8.3.2. sz. mell.  ÓVODA'!E11+'8.3.3. sz. mell. ÓVODA'!E11</f>
        <v>0</v>
      </c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468">
        <f>+'8.3.1. sz. mell. ÓVODA'!E12+'8.3.2. sz. mell.  ÓVODA'!E12+'8.3.3. sz. mell. ÓVODA'!E12</f>
        <v>0</v>
      </c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467">
        <f>+'8.3.1. sz. mell. ÓVODA'!E13+'8.3.2. sz. mell.  ÓVODA'!E13+'8.3.3. sz. mell. ÓVODA'!E13</f>
        <v>0</v>
      </c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467">
        <f>+'8.3.1. sz. mell. ÓVODA'!E14+'8.3.2. sz. mell.  ÓVODA'!E14+'8.3.3. sz. mell. ÓVODA'!E14</f>
        <v>0</v>
      </c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468">
        <f>+'8.3.1. sz. mell. ÓVODA'!E15+'8.3.2. sz. mell.  ÓVODA'!E15+'8.3.3. sz. mell. ÓVODA'!E15</f>
        <v>0</v>
      </c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467">
        <f>+'8.4.1. sz. mell. CSSK'!E16</f>
        <v>8</v>
      </c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467">
        <f>+'8.3.1. sz. mell. ÓVODA'!E17+'8.3.2. sz. mell.  ÓVODA'!E17+'8.3.3. sz. mell. ÓVODA'!E17</f>
        <v>0</v>
      </c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466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+'8.3.1. sz. mell. ÓVODA'!E19+'8.3.2. sz. mell.  ÓVODA'!E19+'8.3.3. sz. mell. ÓVODA'!E19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465">
        <f>+'8.3.1. sz. mell. ÓVODA'!E20+'8.3.2. sz. mell.  ÓVODA'!E20+'8.3.3. sz. mell. ÓVODA'!E20</f>
        <v>0</v>
      </c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467">
        <f>+'8.3.1. sz. mell. ÓVODA'!E21+'8.3.2. sz. mell.  ÓVODA'!E21+'8.3.3. sz. mell. ÓVODA'!E21</f>
        <v>0</v>
      </c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467">
        <f>+'8.3.1. sz. mell. ÓVODA'!E22+'8.3.2. sz. mell.  ÓVODA'!E22+'8.3.3. sz. mell. ÓVODA'!E22</f>
        <v>0</v>
      </c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466">
        <f>+'8.3.1. sz. mell. ÓVODA'!E23+'8.3.2. sz. mell.  ÓVODA'!E23+'8.3.3. sz. mell. ÓVODA'!E23</f>
        <v>0</v>
      </c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9">
        <f>+'8.3.1. sz. mell. ÓVODA'!E24+'8.3.2. sz. mell.  ÓVODA'!E24+'8.3.3. sz. mell. ÓVODA'!E24</f>
        <v>0</v>
      </c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+'8.3.1. sz. mell. ÓVODA'!E25+'8.3.2. sz. mell.  ÓVODA'!E25+'8.3.3. sz. mell. ÓVODA'!E25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465">
        <f>+'8.3.1. sz. mell. ÓVODA'!E26+'8.3.2. sz. mell.  ÓVODA'!E26+'8.3.3. sz. mell. ÓVODA'!E26</f>
        <v>0</v>
      </c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467">
        <f>+'8.3.1. sz. mell. ÓVODA'!E27+'8.3.2. sz. mell.  ÓVODA'!E27+'8.3.3. sz. mell. ÓVODA'!E27</f>
        <v>0</v>
      </c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466">
        <f>+'8.3.1. sz. mell. ÓVODA'!E28+'8.3.2. sz. mell.  ÓVODA'!E28+'8.3.3. sz. mell. ÓVODA'!E28</f>
        <v>0</v>
      </c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+'8.3.1. sz. mell. ÓVODA'!E29+'8.3.2. sz. mell.  ÓVODA'!E29+'8.3.3. sz. mell. ÓVODA'!E29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465">
        <f>+'8.3.1. sz. mell. ÓVODA'!E30+'8.3.2. sz. mell.  ÓVODA'!E30+'8.3.3. sz. mell. ÓVODA'!E30</f>
        <v>0</v>
      </c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467">
        <f>+'8.3.1. sz. mell. ÓVODA'!E31+'8.3.2. sz. mell.  ÓVODA'!E31+'8.3.3. sz. mell. ÓVODA'!E31</f>
        <v>0</v>
      </c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466">
        <f>+'8.3.1. sz. mell. ÓVODA'!E32+'8.3.2. sz. mell.  ÓVODA'!E32+'8.3.3. sz. mell. ÓVODA'!E32</f>
        <v>0</v>
      </c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9">
        <f>+'8.3.1. sz. mell. ÓVODA'!E33+'8.3.2. sz. mell.  ÓVODA'!E33+'8.3.3. sz. mell. ÓVODA'!E33</f>
        <v>0</v>
      </c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9">
        <f>+'8.3.1. sz. mell. ÓVODA'!E34+'8.3.2. sz. mell.  ÓVODA'!E34+'8.3.3. sz. mell. ÓVODA'!E34</f>
        <v>0</v>
      </c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>
        <f>+D8+D19+D24+D25+D29+D33+D34</f>
        <v>0</v>
      </c>
      <c r="E35" s="389">
        <f>+E8+E19+E24+E25+E29+E33+E34</f>
        <v>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40205122</v>
      </c>
      <c r="D36" s="403">
        <f>+D37+D38+D39</f>
        <v>41223224</v>
      </c>
      <c r="E36" s="389">
        <f>+E37+E38+E39</f>
        <v>39908299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465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467">
        <f>+'8.3.1. sz. mell. ÓVODA'!E38+'8.3.2. sz. mell.  ÓVODA'!E38+'8.3.3. sz. mell. ÓVODA'!E38</f>
        <v>0</v>
      </c>
    </row>
    <row r="39" spans="1:5" ht="13.5" thickBot="1" x14ac:dyDescent="0.25">
      <c r="A39" s="395" t="s">
        <v>489</v>
      </c>
      <c r="B39" s="381" t="s">
        <v>490</v>
      </c>
      <c r="C39" s="379">
        <f>+'8.4.1. sz. mell. CSSK'!C39</f>
        <v>40205122</v>
      </c>
      <c r="D39" s="409">
        <f>+'8.4.1. sz. mell. CSSK'!D39</f>
        <v>41223224</v>
      </c>
      <c r="E39" s="466">
        <f>+'8.4.1. sz. mell. CSSK'!E39+'8.4.2. sz. mell. CSSK'!E39+'8.4.3. sz. mell. CSSK'!E39</f>
        <v>39908299</v>
      </c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40205122</v>
      </c>
      <c r="D40" s="410">
        <f>+D35+D36</f>
        <v>41223224</v>
      </c>
      <c r="E40" s="390">
        <f>+E35+E36</f>
        <v>39908299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40205122</v>
      </c>
      <c r="D44" s="250">
        <f>SUM(D45:D49)</f>
        <v>41223224</v>
      </c>
      <c r="E44" s="389">
        <f>SUM(E45:E49)</f>
        <v>39869609</v>
      </c>
    </row>
    <row r="45" spans="1:5" ht="12" customHeight="1" x14ac:dyDescent="0.2">
      <c r="A45" s="394" t="s">
        <v>70</v>
      </c>
      <c r="B45" s="173" t="s">
        <v>36</v>
      </c>
      <c r="C45" s="588">
        <f>+'8.4.1. sz. mell. CSSK'!C45</f>
        <v>28124215</v>
      </c>
      <c r="D45" s="588">
        <f>+'8.4.1. sz. mell. CSSK'!D45</f>
        <v>28374215</v>
      </c>
      <c r="E45" s="589">
        <f>+'8.4.1. sz. mell. CSSK'!E45</f>
        <v>27531500</v>
      </c>
    </row>
    <row r="46" spans="1:5" ht="12" customHeight="1" x14ac:dyDescent="0.2">
      <c r="A46" s="395" t="s">
        <v>71</v>
      </c>
      <c r="B46" s="171" t="s">
        <v>131</v>
      </c>
      <c r="C46" s="585">
        <f>+'8.4.1. sz. mell. CSSK'!C46</f>
        <v>6648327</v>
      </c>
      <c r="D46" s="585">
        <f>+'8.4.1. sz. mell. CSSK'!D46</f>
        <v>6703327</v>
      </c>
      <c r="E46" s="590">
        <f>+'8.4.1. sz. mell. CSSK'!E46</f>
        <v>6261734</v>
      </c>
    </row>
    <row r="47" spans="1:5" ht="12" customHeight="1" x14ac:dyDescent="0.2">
      <c r="A47" s="395" t="s">
        <v>72</v>
      </c>
      <c r="B47" s="171" t="s">
        <v>98</v>
      </c>
      <c r="C47" s="585">
        <f>+'8.4.1. sz. mell. CSSK'!C47</f>
        <v>5432580</v>
      </c>
      <c r="D47" s="585">
        <f>+'8.4.1. sz. mell. CSSK'!D47</f>
        <v>6145682</v>
      </c>
      <c r="E47" s="590">
        <f>+'8.4.1. sz. mell. CSSK'!E47</f>
        <v>6076375</v>
      </c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67">
        <f>+'8.3.1. sz. mell. ÓVODA'!E48+'8.3.2. sz. mell.  ÓVODA'!E48+'8.3.3. sz. mell. ÓVODA'!E48</f>
        <v>0</v>
      </c>
    </row>
    <row r="49" spans="1:5" ht="12" customHeight="1" thickBot="1" x14ac:dyDescent="0.25">
      <c r="A49" s="591" t="s">
        <v>105</v>
      </c>
      <c r="B49" s="592" t="s">
        <v>133</v>
      </c>
      <c r="C49" s="379"/>
      <c r="D49" s="379"/>
      <c r="E49" s="466">
        <f>+'8.3.1. sz. mell. ÓVODA'!E49+'8.3.2. sz. mell.  ÓVODA'!E49+'8.3.3. sz. mell. ÓVODA'!E49</f>
        <v>0</v>
      </c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282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588"/>
      <c r="E51" s="465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67">
        <f>+'8.3.1. sz. mell. ÓVODA'!E52+'8.3.2. sz. mell.  ÓVODA'!E52+'8.3.3. sz. mell. ÓVODA'!E52</f>
        <v>0</v>
      </c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67">
        <f>+'8.3.1. sz. mell. ÓVODA'!E53+'8.3.2. sz. mell.  ÓVODA'!E53+'8.3.3. sz. mell. ÓVODA'!E53</f>
        <v>0</v>
      </c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66">
        <f>+'8.3.1. sz. mell. ÓVODA'!E54+'8.3.2. sz. mell.  ÓVODA'!E54+'8.3.3. sz. mell. ÓVODA'!E54</f>
        <v>0</v>
      </c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40205122</v>
      </c>
      <c r="D55" s="90">
        <f>+D44+D50</f>
        <v>41223224</v>
      </c>
      <c r="E55" s="389">
        <f>+E50+E44</f>
        <v>39869609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>
        <v>8</v>
      </c>
    </row>
    <row r="58" spans="1:5" ht="13.5" thickBot="1" x14ac:dyDescent="0.25">
      <c r="A58" s="455" t="s">
        <v>624</v>
      </c>
      <c r="B58" s="456"/>
      <c r="C58" s="94"/>
      <c r="D58" s="94"/>
      <c r="E58" s="380">
        <f>+'8.3.1. sz. mell. ÓVODA'!E58+'8.3.2. sz. mell.  ÓVODA'!E58+'8.3.3. sz. mell. ÓVODA'!E58</f>
        <v>0</v>
      </c>
    </row>
  </sheetData>
  <sheetProtection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+CONCATENATE("8.4.1. melléklet a 9/",LEFT(ÖSSZEFÜGGÉSEK!A4,4)+1,". (V. 29.) önkormányzati rendelethez")</f>
        <v>8.4.1.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718</v>
      </c>
      <c r="C2" s="739"/>
      <c r="D2" s="740"/>
      <c r="E2" s="392" t="s">
        <v>725</v>
      </c>
    </row>
    <row r="3" spans="1:5" s="369" customFormat="1" ht="24.75" thickBot="1" x14ac:dyDescent="0.25">
      <c r="A3" s="367" t="s">
        <v>144</v>
      </c>
      <c r="B3" s="741" t="s">
        <v>714</v>
      </c>
      <c r="C3" s="744"/>
      <c r="D3" s="745"/>
      <c r="E3" s="393" t="s">
        <v>46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576" t="s">
        <v>146</v>
      </c>
      <c r="B5" s="57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SUM(E9:E18)</f>
        <v>8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>
        <v>8</v>
      </c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>
        <f>+D8+D19+D24+D25+D29+D33+D34</f>
        <v>0</v>
      </c>
      <c r="E35" s="389">
        <f>+E8+E19+E24+E25+E29+E33+E34</f>
        <v>8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40205122</v>
      </c>
      <c r="D36" s="403">
        <f>+D37+D38+D39</f>
        <v>41223224</v>
      </c>
      <c r="E36" s="389">
        <f>+E37+E38+E39</f>
        <v>39908299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>
        <v>40205122</v>
      </c>
      <c r="D39" s="409">
        <v>41223224</v>
      </c>
      <c r="E39" s="374">
        <v>39908299</v>
      </c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40205122</v>
      </c>
      <c r="D40" s="410">
        <f>+D35+D36</f>
        <v>41223224</v>
      </c>
      <c r="E40" s="390">
        <f>+E35+E36</f>
        <v>39908307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40205122</v>
      </c>
      <c r="D44" s="250">
        <f>SUM(D45:D49)</f>
        <v>41223224</v>
      </c>
      <c r="E44" s="389">
        <f>SUM(E45:E49)</f>
        <v>39869609</v>
      </c>
    </row>
    <row r="45" spans="1:5" ht="12" customHeight="1" x14ac:dyDescent="0.2">
      <c r="A45" s="395" t="s">
        <v>70</v>
      </c>
      <c r="B45" s="172" t="s">
        <v>36</v>
      </c>
      <c r="C45" s="84">
        <v>28124215</v>
      </c>
      <c r="D45" s="84">
        <v>28374215</v>
      </c>
      <c r="E45" s="376">
        <v>27531500</v>
      </c>
    </row>
    <row r="46" spans="1:5" ht="12" customHeight="1" x14ac:dyDescent="0.2">
      <c r="A46" s="395" t="s">
        <v>71</v>
      </c>
      <c r="B46" s="171" t="s">
        <v>131</v>
      </c>
      <c r="C46" s="244">
        <v>6648327</v>
      </c>
      <c r="D46" s="244">
        <v>6703327</v>
      </c>
      <c r="E46" s="400">
        <v>6261734</v>
      </c>
    </row>
    <row r="47" spans="1:5" ht="12" customHeight="1" x14ac:dyDescent="0.2">
      <c r="A47" s="395" t="s">
        <v>72</v>
      </c>
      <c r="B47" s="171" t="s">
        <v>98</v>
      </c>
      <c r="C47" s="244">
        <v>5432580</v>
      </c>
      <c r="D47" s="244">
        <v>6145682</v>
      </c>
      <c r="E47" s="400">
        <v>6076375</v>
      </c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389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84"/>
      <c r="E51" s="376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40205122</v>
      </c>
      <c r="D55" s="90">
        <f>+D44+D50</f>
        <v>41223224</v>
      </c>
      <c r="E55" s="390">
        <f>+E44+E50</f>
        <v>39869609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>
        <v>8</v>
      </c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+CONCATENATE("8.4.2. melléklet a 9/",LEFT(ÖSSZEFÜGGÉSEK!A4,4)+1,". (V. 29.) önkormányzati rendelethez")</f>
        <v>8.4.2.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718</v>
      </c>
      <c r="C2" s="739"/>
      <c r="D2" s="740"/>
      <c r="E2" s="392" t="s">
        <v>725</v>
      </c>
    </row>
    <row r="3" spans="1:5" s="369" customFormat="1" ht="24.75" thickBot="1" x14ac:dyDescent="0.25">
      <c r="A3" s="367" t="s">
        <v>144</v>
      </c>
      <c r="B3" s="741" t="s">
        <v>715</v>
      </c>
      <c r="C3" s="744"/>
      <c r="D3" s="745"/>
      <c r="E3" s="393" t="s">
        <v>47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576" t="s">
        <v>146</v>
      </c>
      <c r="B5" s="57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SUM(E9:E18)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>
        <f>+D8+D19+D24+D25+D29+D33+D34</f>
        <v>0</v>
      </c>
      <c r="E35" s="389">
        <f>+E8+E19+E24+E25+E29+E33+E34</f>
        <v>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0</v>
      </c>
      <c r="D36" s="403">
        <f>+D37+D38+D39</f>
        <v>0</v>
      </c>
      <c r="E36" s="389">
        <f>+E37+E38+E39</f>
        <v>0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/>
      <c r="D39" s="409"/>
      <c r="E39" s="374"/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0</v>
      </c>
      <c r="D40" s="410">
        <f>+D35+D36</f>
        <v>0</v>
      </c>
      <c r="E40" s="390">
        <f>+E35+E36</f>
        <v>0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0</v>
      </c>
      <c r="D44" s="250">
        <f>SUM(D45:D49)</f>
        <v>0</v>
      </c>
      <c r="E44" s="389">
        <f>SUM(E45:E49)</f>
        <v>0</v>
      </c>
    </row>
    <row r="45" spans="1:5" ht="12" customHeight="1" x14ac:dyDescent="0.2">
      <c r="A45" s="395" t="s">
        <v>70</v>
      </c>
      <c r="B45" s="172" t="s">
        <v>36</v>
      </c>
      <c r="C45" s="84"/>
      <c r="D45" s="84"/>
      <c r="E45" s="376"/>
    </row>
    <row r="46" spans="1:5" ht="12" customHeight="1" x14ac:dyDescent="0.2">
      <c r="A46" s="395" t="s">
        <v>71</v>
      </c>
      <c r="B46" s="171" t="s">
        <v>131</v>
      </c>
      <c r="C46" s="244"/>
      <c r="D46" s="244"/>
      <c r="E46" s="400"/>
    </row>
    <row r="47" spans="1:5" ht="12" customHeight="1" x14ac:dyDescent="0.2">
      <c r="A47" s="395" t="s">
        <v>72</v>
      </c>
      <c r="B47" s="171" t="s">
        <v>98</v>
      </c>
      <c r="C47" s="244"/>
      <c r="D47" s="244"/>
      <c r="E47" s="400"/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389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84"/>
      <c r="E51" s="376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0</v>
      </c>
      <c r="D55" s="90">
        <f>+D44+D50</f>
        <v>0</v>
      </c>
      <c r="E55" s="390">
        <f>+E44+E50</f>
        <v>0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/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ColWidth="9.33203125" defaultRowHeight="12.75" x14ac:dyDescent="0.2"/>
  <cols>
    <col min="1" max="1" width="18.6640625" style="387" customWidth="1"/>
    <col min="2" max="2" width="62" style="25" customWidth="1"/>
    <col min="3" max="5" width="15.83203125" style="25" customWidth="1"/>
    <col min="6" max="16384" width="9.33203125" style="25"/>
  </cols>
  <sheetData>
    <row r="1" spans="1:5" s="322" customFormat="1" ht="21" customHeight="1" thickBot="1" x14ac:dyDescent="0.25">
      <c r="A1" s="321"/>
      <c r="B1" s="323"/>
      <c r="C1" s="368"/>
      <c r="D1" s="368"/>
      <c r="E1" s="437" t="str">
        <f>+CONCATENATE("8.4.3. melléklet a 9/",LEFT(ÖSSZEFÜGGÉSEK!A4,4)+1,". (V. 29.) önkormányzati rendelethez")</f>
        <v>8.4.3. melléklet a 9/2018. (V. 29.) önkormányzati rendelethez</v>
      </c>
    </row>
    <row r="2" spans="1:5" s="369" customFormat="1" ht="25.5" customHeight="1" x14ac:dyDescent="0.2">
      <c r="A2" s="349" t="s">
        <v>145</v>
      </c>
      <c r="B2" s="738" t="s">
        <v>718</v>
      </c>
      <c r="C2" s="739"/>
      <c r="D2" s="740"/>
      <c r="E2" s="392" t="s">
        <v>725</v>
      </c>
    </row>
    <row r="3" spans="1:5" s="369" customFormat="1" ht="24.75" thickBot="1" x14ac:dyDescent="0.25">
      <c r="A3" s="367" t="s">
        <v>144</v>
      </c>
      <c r="B3" s="741" t="s">
        <v>717</v>
      </c>
      <c r="C3" s="744"/>
      <c r="D3" s="745"/>
      <c r="E3" s="393" t="s">
        <v>48</v>
      </c>
    </row>
    <row r="4" spans="1:5" s="370" customFormat="1" ht="15.95" customHeight="1" thickBot="1" x14ac:dyDescent="0.3">
      <c r="A4" s="324"/>
      <c r="B4" s="324"/>
      <c r="C4" s="325"/>
      <c r="D4" s="325"/>
      <c r="E4" s="325" t="s">
        <v>642</v>
      </c>
    </row>
    <row r="5" spans="1:5" ht="24.75" thickBot="1" x14ac:dyDescent="0.25">
      <c r="A5" s="576" t="s">
        <v>146</v>
      </c>
      <c r="B5" s="577" t="s">
        <v>623</v>
      </c>
      <c r="C5" s="78" t="s">
        <v>171</v>
      </c>
      <c r="D5" s="78" t="s">
        <v>176</v>
      </c>
      <c r="E5" s="326" t="s">
        <v>177</v>
      </c>
    </row>
    <row r="6" spans="1:5" s="371" customFormat="1" ht="12.95" customHeight="1" thickBot="1" x14ac:dyDescent="0.25">
      <c r="A6" s="319" t="s">
        <v>336</v>
      </c>
      <c r="B6" s="320" t="s">
        <v>337</v>
      </c>
      <c r="C6" s="320" t="s">
        <v>338</v>
      </c>
      <c r="D6" s="93" t="s">
        <v>339</v>
      </c>
      <c r="E6" s="91" t="s">
        <v>340</v>
      </c>
    </row>
    <row r="7" spans="1:5" s="371" customFormat="1" ht="15.95" customHeight="1" thickBot="1" x14ac:dyDescent="0.25">
      <c r="A7" s="732" t="s">
        <v>41</v>
      </c>
      <c r="B7" s="733"/>
      <c r="C7" s="733"/>
      <c r="D7" s="733"/>
      <c r="E7" s="734"/>
    </row>
    <row r="8" spans="1:5" s="345" customFormat="1" ht="12" customHeight="1" thickBot="1" x14ac:dyDescent="0.25">
      <c r="A8" s="319" t="s">
        <v>6</v>
      </c>
      <c r="B8" s="383" t="s">
        <v>475</v>
      </c>
      <c r="C8" s="250">
        <f>SUM(C9:C18)</f>
        <v>0</v>
      </c>
      <c r="D8" s="403">
        <f>SUM(D9:D18)</f>
        <v>0</v>
      </c>
      <c r="E8" s="389">
        <f>SUM(E9:E18)</f>
        <v>0</v>
      </c>
    </row>
    <row r="9" spans="1:5" s="345" customFormat="1" ht="12" customHeight="1" x14ac:dyDescent="0.2">
      <c r="A9" s="394" t="s">
        <v>70</v>
      </c>
      <c r="B9" s="173" t="s">
        <v>255</v>
      </c>
      <c r="C9" s="87"/>
      <c r="D9" s="404"/>
      <c r="E9" s="378"/>
    </row>
    <row r="10" spans="1:5" s="345" customFormat="1" ht="12" customHeight="1" x14ac:dyDescent="0.2">
      <c r="A10" s="395" t="s">
        <v>71</v>
      </c>
      <c r="B10" s="171" t="s">
        <v>256</v>
      </c>
      <c r="C10" s="247"/>
      <c r="D10" s="405"/>
      <c r="E10" s="96"/>
    </row>
    <row r="11" spans="1:5" s="345" customFormat="1" ht="12" customHeight="1" x14ac:dyDescent="0.2">
      <c r="A11" s="395" t="s">
        <v>72</v>
      </c>
      <c r="B11" s="171" t="s">
        <v>257</v>
      </c>
      <c r="C11" s="247"/>
      <c r="D11" s="405"/>
      <c r="E11" s="96"/>
    </row>
    <row r="12" spans="1:5" s="345" customFormat="1" ht="12" customHeight="1" x14ac:dyDescent="0.2">
      <c r="A12" s="395" t="s">
        <v>73</v>
      </c>
      <c r="B12" s="171" t="s">
        <v>258</v>
      </c>
      <c r="C12" s="247"/>
      <c r="D12" s="405"/>
      <c r="E12" s="96"/>
    </row>
    <row r="13" spans="1:5" s="345" customFormat="1" ht="12" customHeight="1" x14ac:dyDescent="0.2">
      <c r="A13" s="395" t="s">
        <v>105</v>
      </c>
      <c r="B13" s="171" t="s">
        <v>259</v>
      </c>
      <c r="C13" s="247"/>
      <c r="D13" s="405"/>
      <c r="E13" s="96"/>
    </row>
    <row r="14" spans="1:5" s="345" customFormat="1" ht="12" customHeight="1" x14ac:dyDescent="0.2">
      <c r="A14" s="395" t="s">
        <v>74</v>
      </c>
      <c r="B14" s="171" t="s">
        <v>476</v>
      </c>
      <c r="C14" s="247"/>
      <c r="D14" s="405"/>
      <c r="E14" s="96"/>
    </row>
    <row r="15" spans="1:5" s="372" customFormat="1" ht="12" customHeight="1" x14ac:dyDescent="0.2">
      <c r="A15" s="395" t="s">
        <v>75</v>
      </c>
      <c r="B15" s="170" t="s">
        <v>477</v>
      </c>
      <c r="C15" s="247"/>
      <c r="D15" s="405"/>
      <c r="E15" s="96"/>
    </row>
    <row r="16" spans="1:5" s="372" customFormat="1" ht="12" customHeight="1" x14ac:dyDescent="0.2">
      <c r="A16" s="395" t="s">
        <v>83</v>
      </c>
      <c r="B16" s="171" t="s">
        <v>262</v>
      </c>
      <c r="C16" s="88"/>
      <c r="D16" s="406"/>
      <c r="E16" s="377"/>
    </row>
    <row r="17" spans="1:5" s="345" customFormat="1" ht="12" customHeight="1" x14ac:dyDescent="0.2">
      <c r="A17" s="395" t="s">
        <v>84</v>
      </c>
      <c r="B17" s="171" t="s">
        <v>264</v>
      </c>
      <c r="C17" s="247"/>
      <c r="D17" s="405"/>
      <c r="E17" s="96"/>
    </row>
    <row r="18" spans="1:5" s="372" customFormat="1" ht="12" customHeight="1" thickBot="1" x14ac:dyDescent="0.25">
      <c r="A18" s="395" t="s">
        <v>85</v>
      </c>
      <c r="B18" s="170" t="s">
        <v>266</v>
      </c>
      <c r="C18" s="249"/>
      <c r="D18" s="97"/>
      <c r="E18" s="373"/>
    </row>
    <row r="19" spans="1:5" s="372" customFormat="1" ht="12" customHeight="1" thickBot="1" x14ac:dyDescent="0.25">
      <c r="A19" s="319" t="s">
        <v>7</v>
      </c>
      <c r="B19" s="383" t="s">
        <v>478</v>
      </c>
      <c r="C19" s="250">
        <f>SUM(C20:C22)</f>
        <v>0</v>
      </c>
      <c r="D19" s="403">
        <f>SUM(D20:D22)</f>
        <v>0</v>
      </c>
      <c r="E19" s="389">
        <f>SUM(E20:E22)</f>
        <v>0</v>
      </c>
    </row>
    <row r="20" spans="1:5" s="372" customFormat="1" ht="12" customHeight="1" x14ac:dyDescent="0.2">
      <c r="A20" s="395" t="s">
        <v>76</v>
      </c>
      <c r="B20" s="172" t="s">
        <v>237</v>
      </c>
      <c r="C20" s="247"/>
      <c r="D20" s="405"/>
      <c r="E20" s="96"/>
    </row>
    <row r="21" spans="1:5" s="372" customFormat="1" ht="12" customHeight="1" x14ac:dyDescent="0.2">
      <c r="A21" s="395" t="s">
        <v>77</v>
      </c>
      <c r="B21" s="171" t="s">
        <v>479</v>
      </c>
      <c r="C21" s="247"/>
      <c r="D21" s="405"/>
      <c r="E21" s="96"/>
    </row>
    <row r="22" spans="1:5" s="372" customFormat="1" ht="12" customHeight="1" x14ac:dyDescent="0.2">
      <c r="A22" s="395" t="s">
        <v>78</v>
      </c>
      <c r="B22" s="171" t="s">
        <v>480</v>
      </c>
      <c r="C22" s="247"/>
      <c r="D22" s="405"/>
      <c r="E22" s="96"/>
    </row>
    <row r="23" spans="1:5" s="345" customFormat="1" ht="12" customHeight="1" thickBot="1" x14ac:dyDescent="0.25">
      <c r="A23" s="395" t="s">
        <v>79</v>
      </c>
      <c r="B23" s="171" t="s">
        <v>576</v>
      </c>
      <c r="C23" s="247"/>
      <c r="D23" s="405"/>
      <c r="E23" s="96"/>
    </row>
    <row r="24" spans="1:5" s="345" customFormat="1" ht="12" customHeight="1" thickBot="1" x14ac:dyDescent="0.25">
      <c r="A24" s="382" t="s">
        <v>8</v>
      </c>
      <c r="B24" s="191" t="s">
        <v>122</v>
      </c>
      <c r="C24" s="28"/>
      <c r="D24" s="407"/>
      <c r="E24" s="388"/>
    </row>
    <row r="25" spans="1:5" s="345" customFormat="1" ht="12" customHeight="1" thickBot="1" x14ac:dyDescent="0.25">
      <c r="A25" s="382" t="s">
        <v>9</v>
      </c>
      <c r="B25" s="191" t="s">
        <v>481</v>
      </c>
      <c r="C25" s="250">
        <f>+C26+C27</f>
        <v>0</v>
      </c>
      <c r="D25" s="403">
        <f>+D26+D27</f>
        <v>0</v>
      </c>
      <c r="E25" s="389">
        <f>+E26+E27</f>
        <v>0</v>
      </c>
    </row>
    <row r="26" spans="1:5" s="345" customFormat="1" ht="12" customHeight="1" x14ac:dyDescent="0.2">
      <c r="A26" s="396" t="s">
        <v>250</v>
      </c>
      <c r="B26" s="397" t="s">
        <v>479</v>
      </c>
      <c r="C26" s="84"/>
      <c r="D26" s="401"/>
      <c r="E26" s="376"/>
    </row>
    <row r="27" spans="1:5" s="345" customFormat="1" ht="12" customHeight="1" x14ac:dyDescent="0.2">
      <c r="A27" s="396" t="s">
        <v>251</v>
      </c>
      <c r="B27" s="398" t="s">
        <v>482</v>
      </c>
      <c r="C27" s="251"/>
      <c r="D27" s="408"/>
      <c r="E27" s="375"/>
    </row>
    <row r="28" spans="1:5" s="345" customFormat="1" ht="12" customHeight="1" thickBot="1" x14ac:dyDescent="0.25">
      <c r="A28" s="395" t="s">
        <v>252</v>
      </c>
      <c r="B28" s="399" t="s">
        <v>577</v>
      </c>
      <c r="C28" s="379"/>
      <c r="D28" s="409"/>
      <c r="E28" s="374"/>
    </row>
    <row r="29" spans="1:5" s="345" customFormat="1" ht="12" customHeight="1" thickBot="1" x14ac:dyDescent="0.25">
      <c r="A29" s="382" t="s">
        <v>10</v>
      </c>
      <c r="B29" s="191" t="s">
        <v>483</v>
      </c>
      <c r="C29" s="250">
        <f>+C30+C31+C32</f>
        <v>0</v>
      </c>
      <c r="D29" s="403">
        <f>+D30+D31+D32</f>
        <v>0</v>
      </c>
      <c r="E29" s="389">
        <f>+E30+E31+E32</f>
        <v>0</v>
      </c>
    </row>
    <row r="30" spans="1:5" s="345" customFormat="1" ht="12" customHeight="1" x14ac:dyDescent="0.2">
      <c r="A30" s="396" t="s">
        <v>63</v>
      </c>
      <c r="B30" s="397" t="s">
        <v>268</v>
      </c>
      <c r="C30" s="84"/>
      <c r="D30" s="401"/>
      <c r="E30" s="376"/>
    </row>
    <row r="31" spans="1:5" s="345" customFormat="1" ht="12" customHeight="1" x14ac:dyDescent="0.2">
      <c r="A31" s="396" t="s">
        <v>64</v>
      </c>
      <c r="B31" s="398" t="s">
        <v>269</v>
      </c>
      <c r="C31" s="251"/>
      <c r="D31" s="408"/>
      <c r="E31" s="375"/>
    </row>
    <row r="32" spans="1:5" s="345" customFormat="1" ht="12" customHeight="1" thickBot="1" x14ac:dyDescent="0.25">
      <c r="A32" s="395" t="s">
        <v>65</v>
      </c>
      <c r="B32" s="381" t="s">
        <v>271</v>
      </c>
      <c r="C32" s="379"/>
      <c r="D32" s="409"/>
      <c r="E32" s="374"/>
    </row>
    <row r="33" spans="1:5" s="345" customFormat="1" ht="12" customHeight="1" thickBot="1" x14ac:dyDescent="0.25">
      <c r="A33" s="382" t="s">
        <v>11</v>
      </c>
      <c r="B33" s="191" t="s">
        <v>396</v>
      </c>
      <c r="C33" s="28"/>
      <c r="D33" s="407"/>
      <c r="E33" s="388"/>
    </row>
    <row r="34" spans="1:5" s="345" customFormat="1" ht="12" customHeight="1" thickBot="1" x14ac:dyDescent="0.25">
      <c r="A34" s="382" t="s">
        <v>12</v>
      </c>
      <c r="B34" s="191" t="s">
        <v>484</v>
      </c>
      <c r="C34" s="28"/>
      <c r="D34" s="407"/>
      <c r="E34" s="388"/>
    </row>
    <row r="35" spans="1:5" s="345" customFormat="1" ht="12" customHeight="1" thickBot="1" x14ac:dyDescent="0.25">
      <c r="A35" s="319" t="s">
        <v>13</v>
      </c>
      <c r="B35" s="191" t="s">
        <v>485</v>
      </c>
      <c r="C35" s="250">
        <f>+C8+C19+C24+C25+C29+C33+C34</f>
        <v>0</v>
      </c>
      <c r="D35" s="403">
        <f>+D8+D19+D24+D25+D29+D33+D34</f>
        <v>0</v>
      </c>
      <c r="E35" s="389">
        <f>+E8+E19+E24+E25+E29+E33+E34</f>
        <v>0</v>
      </c>
    </row>
    <row r="36" spans="1:5" s="372" customFormat="1" ht="12" customHeight="1" thickBot="1" x14ac:dyDescent="0.25">
      <c r="A36" s="384" t="s">
        <v>14</v>
      </c>
      <c r="B36" s="191" t="s">
        <v>486</v>
      </c>
      <c r="C36" s="250">
        <f>+C37+C38+C39</f>
        <v>0</v>
      </c>
      <c r="D36" s="403">
        <f>+D37+D38+D39</f>
        <v>0</v>
      </c>
      <c r="E36" s="389">
        <f>+E37+E38+E39</f>
        <v>0</v>
      </c>
    </row>
    <row r="37" spans="1:5" s="372" customFormat="1" ht="15" customHeight="1" x14ac:dyDescent="0.2">
      <c r="A37" s="396" t="s">
        <v>487</v>
      </c>
      <c r="B37" s="397" t="s">
        <v>158</v>
      </c>
      <c r="C37" s="84"/>
      <c r="D37" s="401"/>
      <c r="E37" s="376"/>
    </row>
    <row r="38" spans="1:5" s="372" customFormat="1" ht="15" customHeight="1" x14ac:dyDescent="0.2">
      <c r="A38" s="396" t="s">
        <v>488</v>
      </c>
      <c r="B38" s="398" t="s">
        <v>2</v>
      </c>
      <c r="C38" s="251"/>
      <c r="D38" s="408"/>
      <c r="E38" s="375"/>
    </row>
    <row r="39" spans="1:5" ht="13.5" thickBot="1" x14ac:dyDescent="0.25">
      <c r="A39" s="395" t="s">
        <v>489</v>
      </c>
      <c r="B39" s="381" t="s">
        <v>490</v>
      </c>
      <c r="C39" s="379"/>
      <c r="D39" s="409"/>
      <c r="E39" s="374"/>
    </row>
    <row r="40" spans="1:5" s="371" customFormat="1" ht="16.5" customHeight="1" thickBot="1" x14ac:dyDescent="0.25">
      <c r="A40" s="384" t="s">
        <v>15</v>
      </c>
      <c r="B40" s="385" t="s">
        <v>491</v>
      </c>
      <c r="C40" s="90">
        <f>+C35+C36</f>
        <v>0</v>
      </c>
      <c r="D40" s="410">
        <f>+D35+D36</f>
        <v>0</v>
      </c>
      <c r="E40" s="390">
        <f>+E35+E36</f>
        <v>0</v>
      </c>
    </row>
    <row r="41" spans="1:5" s="146" customFormat="1" ht="12" customHeight="1" x14ac:dyDescent="0.2">
      <c r="A41" s="327"/>
      <c r="B41" s="328"/>
      <c r="C41" s="343"/>
      <c r="D41" s="343"/>
      <c r="E41" s="343"/>
    </row>
    <row r="42" spans="1:5" ht="12" customHeight="1" thickBot="1" x14ac:dyDescent="0.25">
      <c r="A42" s="329"/>
      <c r="B42" s="330"/>
      <c r="C42" s="344"/>
      <c r="D42" s="344"/>
      <c r="E42" s="344"/>
    </row>
    <row r="43" spans="1:5" ht="12" customHeight="1" thickBot="1" x14ac:dyDescent="0.25">
      <c r="A43" s="732" t="s">
        <v>42</v>
      </c>
      <c r="B43" s="733"/>
      <c r="C43" s="733"/>
      <c r="D43" s="733"/>
      <c r="E43" s="734"/>
    </row>
    <row r="44" spans="1:5" ht="12" customHeight="1" thickBot="1" x14ac:dyDescent="0.25">
      <c r="A44" s="382" t="s">
        <v>6</v>
      </c>
      <c r="B44" s="191" t="s">
        <v>492</v>
      </c>
      <c r="C44" s="250">
        <f>SUM(C45:C49)</f>
        <v>0</v>
      </c>
      <c r="D44" s="250">
        <f>SUM(D45:D49)</f>
        <v>0</v>
      </c>
      <c r="E44" s="389">
        <f>SUM(E45:E49)</f>
        <v>0</v>
      </c>
    </row>
    <row r="45" spans="1:5" ht="12" customHeight="1" x14ac:dyDescent="0.2">
      <c r="A45" s="395" t="s">
        <v>70</v>
      </c>
      <c r="B45" s="172" t="s">
        <v>36</v>
      </c>
      <c r="C45" s="84"/>
      <c r="D45" s="84"/>
      <c r="E45" s="376"/>
    </row>
    <row r="46" spans="1:5" ht="12" customHeight="1" x14ac:dyDescent="0.2">
      <c r="A46" s="395" t="s">
        <v>71</v>
      </c>
      <c r="B46" s="171" t="s">
        <v>131</v>
      </c>
      <c r="C46" s="244"/>
      <c r="D46" s="244"/>
      <c r="E46" s="400"/>
    </row>
    <row r="47" spans="1:5" ht="12" customHeight="1" x14ac:dyDescent="0.2">
      <c r="A47" s="395" t="s">
        <v>72</v>
      </c>
      <c r="B47" s="171" t="s">
        <v>98</v>
      </c>
      <c r="C47" s="244"/>
      <c r="D47" s="244"/>
      <c r="E47" s="400"/>
    </row>
    <row r="48" spans="1:5" s="146" customFormat="1" ht="12" customHeight="1" x14ac:dyDescent="0.2">
      <c r="A48" s="395" t="s">
        <v>73</v>
      </c>
      <c r="B48" s="171" t="s">
        <v>132</v>
      </c>
      <c r="C48" s="244"/>
      <c r="D48" s="244"/>
      <c r="E48" s="400"/>
    </row>
    <row r="49" spans="1:5" ht="12" customHeight="1" thickBot="1" x14ac:dyDescent="0.25">
      <c r="A49" s="395" t="s">
        <v>105</v>
      </c>
      <c r="B49" s="171" t="s">
        <v>133</v>
      </c>
      <c r="C49" s="244"/>
      <c r="D49" s="244"/>
      <c r="E49" s="400"/>
    </row>
    <row r="50" spans="1:5" ht="12" customHeight="1" thickBot="1" x14ac:dyDescent="0.25">
      <c r="A50" s="382" t="s">
        <v>7</v>
      </c>
      <c r="B50" s="191" t="s">
        <v>493</v>
      </c>
      <c r="C50" s="250">
        <f>SUM(C51:C53)</f>
        <v>0</v>
      </c>
      <c r="D50" s="250">
        <f>SUM(D51:D53)</f>
        <v>0</v>
      </c>
      <c r="E50" s="389">
        <f>SUM(E51:E53)</f>
        <v>0</v>
      </c>
    </row>
    <row r="51" spans="1:5" ht="12" customHeight="1" x14ac:dyDescent="0.2">
      <c r="A51" s="395" t="s">
        <v>76</v>
      </c>
      <c r="B51" s="172" t="s">
        <v>149</v>
      </c>
      <c r="C51" s="84"/>
      <c r="D51" s="84"/>
      <c r="E51" s="376"/>
    </row>
    <row r="52" spans="1:5" ht="12" customHeight="1" x14ac:dyDescent="0.2">
      <c r="A52" s="395" t="s">
        <v>77</v>
      </c>
      <c r="B52" s="171" t="s">
        <v>135</v>
      </c>
      <c r="C52" s="244"/>
      <c r="D52" s="244"/>
      <c r="E52" s="400"/>
    </row>
    <row r="53" spans="1:5" ht="15" customHeight="1" x14ac:dyDescent="0.2">
      <c r="A53" s="395" t="s">
        <v>78</v>
      </c>
      <c r="B53" s="171" t="s">
        <v>43</v>
      </c>
      <c r="C53" s="244"/>
      <c r="D53" s="244"/>
      <c r="E53" s="400"/>
    </row>
    <row r="54" spans="1:5" ht="13.5" thickBot="1" x14ac:dyDescent="0.25">
      <c r="A54" s="395" t="s">
        <v>79</v>
      </c>
      <c r="B54" s="171" t="s">
        <v>578</v>
      </c>
      <c r="C54" s="244"/>
      <c r="D54" s="244"/>
      <c r="E54" s="400"/>
    </row>
    <row r="55" spans="1:5" ht="15" customHeight="1" thickBot="1" x14ac:dyDescent="0.25">
      <c r="A55" s="382" t="s">
        <v>8</v>
      </c>
      <c r="B55" s="386" t="s">
        <v>494</v>
      </c>
      <c r="C55" s="90">
        <f>+C44+C50</f>
        <v>0</v>
      </c>
      <c r="D55" s="90">
        <f>+D44+D50</f>
        <v>0</v>
      </c>
      <c r="E55" s="390">
        <f>+E44+E50</f>
        <v>0</v>
      </c>
    </row>
    <row r="56" spans="1:5" ht="13.5" thickBot="1" x14ac:dyDescent="0.25">
      <c r="C56" s="391"/>
      <c r="D56" s="391"/>
      <c r="E56" s="391"/>
    </row>
    <row r="57" spans="1:5" ht="13.5" thickBot="1" x14ac:dyDescent="0.25">
      <c r="A57" s="453" t="s">
        <v>625</v>
      </c>
      <c r="B57" s="454"/>
      <c r="C57" s="94"/>
      <c r="D57" s="94"/>
      <c r="E57" s="380"/>
    </row>
    <row r="58" spans="1:5" ht="13.5" thickBot="1" x14ac:dyDescent="0.25">
      <c r="A58" s="455" t="s">
        <v>624</v>
      </c>
      <c r="B58" s="456"/>
      <c r="C58" s="94"/>
      <c r="D58" s="94"/>
      <c r="E58" s="380"/>
    </row>
  </sheetData>
  <sheetProtection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view="pageLayout" zoomScaleNormal="100" workbookViewId="0">
      <selection activeCell="G10" sqref="G10"/>
    </sheetView>
  </sheetViews>
  <sheetFormatPr defaultColWidth="9.33203125" defaultRowHeight="12.75" x14ac:dyDescent="0.2"/>
  <cols>
    <col min="1" max="1" width="7" style="144" customWidth="1"/>
    <col min="2" max="2" width="32" style="25" customWidth="1"/>
    <col min="3" max="3" width="12.5" style="25" customWidth="1"/>
    <col min="4" max="5" width="11.83203125" style="25" customWidth="1"/>
    <col min="6" max="6" width="14.6640625" style="25" customWidth="1"/>
    <col min="7" max="16384" width="9.33203125" style="25"/>
  </cols>
  <sheetData>
    <row r="1" spans="1:6" ht="14.25" thickBot="1" x14ac:dyDescent="0.25">
      <c r="F1" s="26" t="s">
        <v>642</v>
      </c>
    </row>
    <row r="2" spans="1:6" ht="24.75" customHeight="1" thickBot="1" x14ac:dyDescent="0.25">
      <c r="A2" s="750" t="s">
        <v>4</v>
      </c>
      <c r="B2" s="752" t="s">
        <v>229</v>
      </c>
      <c r="C2" s="752" t="s">
        <v>579</v>
      </c>
      <c r="D2" s="752" t="s">
        <v>615</v>
      </c>
      <c r="E2" s="746" t="s">
        <v>580</v>
      </c>
      <c r="F2" s="747"/>
    </row>
    <row r="3" spans="1:6" s="145" customFormat="1" ht="57.75" customHeight="1" thickBot="1" x14ac:dyDescent="0.25">
      <c r="A3" s="751"/>
      <c r="B3" s="753"/>
      <c r="C3" s="753"/>
      <c r="D3" s="753"/>
      <c r="E3" s="24" t="s">
        <v>581</v>
      </c>
      <c r="F3" s="452" t="s">
        <v>724</v>
      </c>
    </row>
    <row r="4" spans="1:6" s="146" customFormat="1" ht="15" customHeight="1" thickBot="1" x14ac:dyDescent="0.25">
      <c r="A4" s="319" t="s">
        <v>336</v>
      </c>
      <c r="B4" s="320" t="s">
        <v>337</v>
      </c>
      <c r="C4" s="320" t="s">
        <v>338</v>
      </c>
      <c r="D4" s="320" t="s">
        <v>339</v>
      </c>
      <c r="E4" s="320" t="s">
        <v>616</v>
      </c>
      <c r="F4" s="402" t="s">
        <v>417</v>
      </c>
    </row>
    <row r="5" spans="1:6" ht="15" customHeight="1" x14ac:dyDescent="0.2">
      <c r="A5" s="147" t="s">
        <v>6</v>
      </c>
      <c r="B5" s="148" t="s">
        <v>626</v>
      </c>
      <c r="C5" s="149">
        <v>749439483</v>
      </c>
      <c r="D5" s="149"/>
      <c r="E5" s="150">
        <f>C5+D5</f>
        <v>749439483</v>
      </c>
      <c r="F5" s="151">
        <v>679547492</v>
      </c>
    </row>
    <row r="6" spans="1:6" ht="15" customHeight="1" x14ac:dyDescent="0.2">
      <c r="A6" s="152" t="s">
        <v>7</v>
      </c>
      <c r="B6" s="153" t="s">
        <v>627</v>
      </c>
      <c r="C6" s="1">
        <v>-413895</v>
      </c>
      <c r="D6" s="1">
        <v>413895</v>
      </c>
      <c r="E6" s="150">
        <f t="shared" ref="E6:E35" si="0">C6+D6</f>
        <v>0</v>
      </c>
      <c r="F6" s="98"/>
    </row>
    <row r="7" spans="1:6" ht="15" customHeight="1" x14ac:dyDescent="0.2">
      <c r="A7" s="152" t="s">
        <v>8</v>
      </c>
      <c r="B7" s="153" t="s">
        <v>628</v>
      </c>
      <c r="C7" s="1">
        <v>1720685</v>
      </c>
      <c r="D7" s="1"/>
      <c r="E7" s="150">
        <f t="shared" si="0"/>
        <v>1720685</v>
      </c>
      <c r="F7" s="98"/>
    </row>
    <row r="8" spans="1:6" ht="15" customHeight="1" x14ac:dyDescent="0.2">
      <c r="A8" s="152" t="s">
        <v>9</v>
      </c>
      <c r="B8" s="153" t="s">
        <v>629</v>
      </c>
      <c r="C8" s="1">
        <v>671879</v>
      </c>
      <c r="D8" s="1"/>
      <c r="E8" s="150">
        <f t="shared" si="0"/>
        <v>671879</v>
      </c>
      <c r="F8" s="98"/>
    </row>
    <row r="9" spans="1:6" ht="15" customHeight="1" x14ac:dyDescent="0.2">
      <c r="A9" s="152" t="s">
        <v>10</v>
      </c>
      <c r="B9" s="153" t="s">
        <v>630</v>
      </c>
      <c r="C9" s="1">
        <v>95235</v>
      </c>
      <c r="D9" s="1"/>
      <c r="E9" s="150">
        <f t="shared" si="0"/>
        <v>95235</v>
      </c>
      <c r="F9" s="98"/>
    </row>
    <row r="10" spans="1:6" ht="15" customHeight="1" x14ac:dyDescent="0.2">
      <c r="A10" s="152" t="s">
        <v>11</v>
      </c>
      <c r="B10" s="153" t="s">
        <v>723</v>
      </c>
      <c r="C10" s="1">
        <v>38698</v>
      </c>
      <c r="D10" s="1"/>
      <c r="E10" s="150">
        <f t="shared" si="0"/>
        <v>38698</v>
      </c>
      <c r="F10" s="98"/>
    </row>
    <row r="11" spans="1:6" ht="15" customHeight="1" x14ac:dyDescent="0.2">
      <c r="A11" s="152" t="s">
        <v>12</v>
      </c>
      <c r="B11" s="153"/>
      <c r="C11" s="1"/>
      <c r="D11" s="1"/>
      <c r="E11" s="150">
        <f t="shared" si="0"/>
        <v>0</v>
      </c>
      <c r="F11" s="98"/>
    </row>
    <row r="12" spans="1:6" ht="15" customHeight="1" x14ac:dyDescent="0.2">
      <c r="A12" s="152" t="s">
        <v>13</v>
      </c>
      <c r="B12" s="153"/>
      <c r="C12" s="1"/>
      <c r="D12" s="1"/>
      <c r="E12" s="150">
        <f t="shared" si="0"/>
        <v>0</v>
      </c>
      <c r="F12" s="98"/>
    </row>
    <row r="13" spans="1:6" ht="15" customHeight="1" x14ac:dyDescent="0.2">
      <c r="A13" s="152" t="s">
        <v>14</v>
      </c>
      <c r="B13" s="153"/>
      <c r="C13" s="1"/>
      <c r="D13" s="1"/>
      <c r="E13" s="150">
        <f t="shared" si="0"/>
        <v>0</v>
      </c>
      <c r="F13" s="98"/>
    </row>
    <row r="14" spans="1:6" ht="15" customHeight="1" x14ac:dyDescent="0.2">
      <c r="A14" s="152" t="s">
        <v>15</v>
      </c>
      <c r="B14" s="153"/>
      <c r="C14" s="1"/>
      <c r="D14" s="1"/>
      <c r="E14" s="150">
        <f t="shared" si="0"/>
        <v>0</v>
      </c>
      <c r="F14" s="98"/>
    </row>
    <row r="15" spans="1:6" ht="15" customHeight="1" x14ac:dyDescent="0.2">
      <c r="A15" s="152" t="s">
        <v>16</v>
      </c>
      <c r="B15" s="153"/>
      <c r="C15" s="1"/>
      <c r="D15" s="1"/>
      <c r="E15" s="150">
        <f t="shared" si="0"/>
        <v>0</v>
      </c>
      <c r="F15" s="98"/>
    </row>
    <row r="16" spans="1:6" ht="15" customHeight="1" x14ac:dyDescent="0.2">
      <c r="A16" s="152" t="s">
        <v>17</v>
      </c>
      <c r="B16" s="153"/>
      <c r="C16" s="1"/>
      <c r="D16" s="1"/>
      <c r="E16" s="150">
        <f t="shared" si="0"/>
        <v>0</v>
      </c>
      <c r="F16" s="98"/>
    </row>
    <row r="17" spans="1:6" ht="15" customHeight="1" x14ac:dyDescent="0.2">
      <c r="A17" s="152" t="s">
        <v>18</v>
      </c>
      <c r="B17" s="153"/>
      <c r="C17" s="1"/>
      <c r="D17" s="1"/>
      <c r="E17" s="150">
        <f t="shared" si="0"/>
        <v>0</v>
      </c>
      <c r="F17" s="98"/>
    </row>
    <row r="18" spans="1:6" ht="15" customHeight="1" x14ac:dyDescent="0.2">
      <c r="A18" s="152" t="s">
        <v>19</v>
      </c>
      <c r="B18" s="153"/>
      <c r="C18" s="1"/>
      <c r="D18" s="1"/>
      <c r="E18" s="150">
        <f t="shared" si="0"/>
        <v>0</v>
      </c>
      <c r="F18" s="98"/>
    </row>
    <row r="19" spans="1:6" ht="15" customHeight="1" x14ac:dyDescent="0.2">
      <c r="A19" s="152" t="s">
        <v>20</v>
      </c>
      <c r="B19" s="153"/>
      <c r="C19" s="1"/>
      <c r="D19" s="1"/>
      <c r="E19" s="150">
        <f t="shared" si="0"/>
        <v>0</v>
      </c>
      <c r="F19" s="98"/>
    </row>
    <row r="20" spans="1:6" ht="15" customHeight="1" x14ac:dyDescent="0.2">
      <c r="A20" s="152" t="s">
        <v>21</v>
      </c>
      <c r="B20" s="153"/>
      <c r="C20" s="1"/>
      <c r="D20" s="1"/>
      <c r="E20" s="150">
        <f t="shared" si="0"/>
        <v>0</v>
      </c>
      <c r="F20" s="98"/>
    </row>
    <row r="21" spans="1:6" ht="15" customHeight="1" x14ac:dyDescent="0.2">
      <c r="A21" s="152" t="s">
        <v>22</v>
      </c>
      <c r="B21" s="153"/>
      <c r="C21" s="1"/>
      <c r="D21" s="1"/>
      <c r="E21" s="150">
        <f t="shared" si="0"/>
        <v>0</v>
      </c>
      <c r="F21" s="98"/>
    </row>
    <row r="22" spans="1:6" ht="15" customHeight="1" x14ac:dyDescent="0.2">
      <c r="A22" s="152" t="s">
        <v>23</v>
      </c>
      <c r="B22" s="153"/>
      <c r="C22" s="1"/>
      <c r="D22" s="1"/>
      <c r="E22" s="150">
        <f t="shared" si="0"/>
        <v>0</v>
      </c>
      <c r="F22" s="98"/>
    </row>
    <row r="23" spans="1:6" ht="15" customHeight="1" x14ac:dyDescent="0.2">
      <c r="A23" s="152" t="s">
        <v>24</v>
      </c>
      <c r="B23" s="153"/>
      <c r="C23" s="1"/>
      <c r="D23" s="1"/>
      <c r="E23" s="150">
        <f t="shared" si="0"/>
        <v>0</v>
      </c>
      <c r="F23" s="98"/>
    </row>
    <row r="24" spans="1:6" ht="15" customHeight="1" x14ac:dyDescent="0.2">
      <c r="A24" s="152" t="s">
        <v>25</v>
      </c>
      <c r="B24" s="153"/>
      <c r="C24" s="1"/>
      <c r="D24" s="1"/>
      <c r="E24" s="150">
        <f t="shared" si="0"/>
        <v>0</v>
      </c>
      <c r="F24" s="98"/>
    </row>
    <row r="25" spans="1:6" ht="15" customHeight="1" x14ac:dyDescent="0.2">
      <c r="A25" s="152" t="s">
        <v>26</v>
      </c>
      <c r="B25" s="153"/>
      <c r="C25" s="1"/>
      <c r="D25" s="1"/>
      <c r="E25" s="150">
        <f t="shared" si="0"/>
        <v>0</v>
      </c>
      <c r="F25" s="98"/>
    </row>
    <row r="26" spans="1:6" ht="15" customHeight="1" x14ac:dyDescent="0.2">
      <c r="A26" s="152" t="s">
        <v>27</v>
      </c>
      <c r="B26" s="153"/>
      <c r="C26" s="1"/>
      <c r="D26" s="1"/>
      <c r="E26" s="150">
        <f t="shared" si="0"/>
        <v>0</v>
      </c>
      <c r="F26" s="98"/>
    </row>
    <row r="27" spans="1:6" ht="15" customHeight="1" x14ac:dyDescent="0.2">
      <c r="A27" s="152" t="s">
        <v>28</v>
      </c>
      <c r="B27" s="153"/>
      <c r="C27" s="1"/>
      <c r="D27" s="1"/>
      <c r="E27" s="150">
        <f t="shared" si="0"/>
        <v>0</v>
      </c>
      <c r="F27" s="98"/>
    </row>
    <row r="28" spans="1:6" ht="15" customHeight="1" x14ac:dyDescent="0.2">
      <c r="A28" s="152" t="s">
        <v>29</v>
      </c>
      <c r="B28" s="153"/>
      <c r="C28" s="1"/>
      <c r="D28" s="1"/>
      <c r="E28" s="150">
        <f t="shared" si="0"/>
        <v>0</v>
      </c>
      <c r="F28" s="98"/>
    </row>
    <row r="29" spans="1:6" ht="15" customHeight="1" x14ac:dyDescent="0.2">
      <c r="A29" s="152" t="s">
        <v>30</v>
      </c>
      <c r="B29" s="153"/>
      <c r="C29" s="1"/>
      <c r="D29" s="1"/>
      <c r="E29" s="150">
        <f t="shared" si="0"/>
        <v>0</v>
      </c>
      <c r="F29" s="98"/>
    </row>
    <row r="30" spans="1:6" ht="15" customHeight="1" x14ac:dyDescent="0.2">
      <c r="A30" s="152" t="s">
        <v>31</v>
      </c>
      <c r="B30" s="153"/>
      <c r="C30" s="1"/>
      <c r="D30" s="1"/>
      <c r="E30" s="150"/>
      <c r="F30" s="98"/>
    </row>
    <row r="31" spans="1:6" ht="15" customHeight="1" x14ac:dyDescent="0.2">
      <c r="A31" s="152" t="s">
        <v>32</v>
      </c>
      <c r="B31" s="153"/>
      <c r="C31" s="1"/>
      <c r="D31" s="1"/>
      <c r="E31" s="150">
        <f t="shared" si="0"/>
        <v>0</v>
      </c>
      <c r="F31" s="98"/>
    </row>
    <row r="32" spans="1:6" ht="15" customHeight="1" x14ac:dyDescent="0.2">
      <c r="A32" s="152" t="s">
        <v>33</v>
      </c>
      <c r="B32" s="153"/>
      <c r="C32" s="1"/>
      <c r="D32" s="1"/>
      <c r="E32" s="150">
        <f t="shared" si="0"/>
        <v>0</v>
      </c>
      <c r="F32" s="98"/>
    </row>
    <row r="33" spans="1:6" ht="15" customHeight="1" x14ac:dyDescent="0.2">
      <c r="A33" s="152" t="s">
        <v>34</v>
      </c>
      <c r="B33" s="153"/>
      <c r="C33" s="1"/>
      <c r="D33" s="1"/>
      <c r="E33" s="150">
        <f t="shared" si="0"/>
        <v>0</v>
      </c>
      <c r="F33" s="98"/>
    </row>
    <row r="34" spans="1:6" ht="15" customHeight="1" x14ac:dyDescent="0.2">
      <c r="A34" s="152" t="s">
        <v>90</v>
      </c>
      <c r="B34" s="153"/>
      <c r="C34" s="1"/>
      <c r="D34" s="1"/>
      <c r="E34" s="150">
        <f t="shared" si="0"/>
        <v>0</v>
      </c>
      <c r="F34" s="98"/>
    </row>
    <row r="35" spans="1:6" ht="15" customHeight="1" thickBot="1" x14ac:dyDescent="0.25">
      <c r="A35" s="152" t="s">
        <v>180</v>
      </c>
      <c r="B35" s="154"/>
      <c r="C35" s="2"/>
      <c r="D35" s="2"/>
      <c r="E35" s="150">
        <f t="shared" si="0"/>
        <v>0</v>
      </c>
      <c r="F35" s="155"/>
    </row>
    <row r="36" spans="1:6" ht="15" customHeight="1" thickBot="1" x14ac:dyDescent="0.25">
      <c r="A36" s="748" t="s">
        <v>39</v>
      </c>
      <c r="B36" s="749"/>
      <c r="C36" s="13">
        <f>SUM(C5:C35)</f>
        <v>751552085</v>
      </c>
      <c r="D36" s="13">
        <f>SUM(D5:D35)</f>
        <v>413895</v>
      </c>
      <c r="E36" s="13">
        <f>SUM(E5:E35)</f>
        <v>751965980</v>
      </c>
      <c r="F36" s="14">
        <f>SUM(F5:F35)</f>
        <v>679547492</v>
      </c>
    </row>
  </sheetData>
  <mergeCells count="6">
    <mergeCell ref="E2:F2"/>
    <mergeCell ref="A36:B36"/>
    <mergeCell ref="A2:A3"/>
    <mergeCell ref="B2:B3"/>
    <mergeCell ref="C2:C3"/>
    <mergeCell ref="D2:D3"/>
  </mergeCells>
  <phoneticPr fontId="26" type="noConversion"/>
  <printOptions horizontalCentered="1"/>
  <pageMargins left="0.78740157480314965" right="0.78740157480314965" top="1.5748031496062993" bottom="0.98425196850393704" header="0.78740157480314965" footer="0.78740157480314965"/>
  <pageSetup paperSize="9" scale="95" orientation="portrait" horizontalDpi="300" verticalDpi="300" r:id="rId1"/>
  <headerFooter alignWithMargins="0">
    <oddHeader xml:space="preserve">&amp;C&amp;"Times New Roman CE,Félkövér"&amp;12
KÖLTSÉGVETÉSI SZERVEK MARADVÁNYÁNAK ALAKULÁSA&amp;R&amp;"Times New Roman CE,Félkövér dőlt"&amp;12 9. melléklet a 9/2018. (V. 29.) önkormányzati rendelethez&amp;"Times New Roman CE,Dőlt"
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O15"/>
  <sheetViews>
    <sheetView view="pageLayout" zoomScaleNormal="100" workbookViewId="0">
      <selection activeCell="J8" sqref="J8"/>
    </sheetView>
  </sheetViews>
  <sheetFormatPr defaultColWidth="9.33203125" defaultRowHeight="12" x14ac:dyDescent="0.2"/>
  <cols>
    <col min="1" max="1" width="3.6640625" style="545" customWidth="1"/>
    <col min="2" max="2" width="32.6640625" style="545" customWidth="1"/>
    <col min="3" max="3" width="15.1640625" style="546" customWidth="1"/>
    <col min="4" max="4" width="15.6640625" style="546" customWidth="1"/>
    <col min="5" max="5" width="16.5" style="546" customWidth="1"/>
    <col min="6" max="8" width="15.1640625" style="546" customWidth="1"/>
    <col min="9" max="9" width="16.1640625" style="546" customWidth="1"/>
    <col min="10" max="10" width="12.33203125" style="546" customWidth="1"/>
    <col min="11" max="11" width="15.33203125" style="546" customWidth="1"/>
    <col min="12" max="12" width="16.33203125" style="546" customWidth="1"/>
    <col min="13" max="13" width="16.6640625" style="546" customWidth="1"/>
    <col min="14" max="14" width="16" style="546" customWidth="1"/>
    <col min="15" max="15" width="17" style="546" customWidth="1"/>
    <col min="16" max="16384" width="9.33203125" style="546"/>
  </cols>
  <sheetData>
    <row r="2" spans="1:15" ht="15.75" x14ac:dyDescent="0.25">
      <c r="A2" s="754" t="s">
        <v>719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</row>
    <row r="4" spans="1:15" ht="12.75" thickBot="1" x14ac:dyDescent="0.25">
      <c r="J4" s="547"/>
      <c r="K4" s="547"/>
      <c r="M4" s="547"/>
      <c r="N4" s="547"/>
      <c r="O4" s="547" t="s">
        <v>709</v>
      </c>
    </row>
    <row r="5" spans="1:15" s="548" customFormat="1" ht="12.75" thickBot="1" x14ac:dyDescent="0.25">
      <c r="A5" s="506"/>
      <c r="B5" s="507" t="s">
        <v>669</v>
      </c>
      <c r="C5" s="508" t="s">
        <v>670</v>
      </c>
      <c r="D5" s="508" t="s">
        <v>671</v>
      </c>
      <c r="E5" s="508" t="s">
        <v>672</v>
      </c>
      <c r="F5" s="508" t="s">
        <v>673</v>
      </c>
      <c r="G5" s="508" t="s">
        <v>674</v>
      </c>
      <c r="H5" s="508" t="s">
        <v>675</v>
      </c>
      <c r="I5" s="508" t="s">
        <v>676</v>
      </c>
      <c r="J5" s="508" t="s">
        <v>677</v>
      </c>
      <c r="K5" s="508" t="s">
        <v>678</v>
      </c>
      <c r="L5" s="508" t="s">
        <v>679</v>
      </c>
      <c r="M5" s="508" t="s">
        <v>680</v>
      </c>
      <c r="N5" s="508" t="s">
        <v>681</v>
      </c>
      <c r="O5" s="508" t="s">
        <v>682</v>
      </c>
    </row>
    <row r="6" spans="1:15" ht="60.75" customHeight="1" thickBot="1" x14ac:dyDescent="0.25">
      <c r="A6" s="514" t="s">
        <v>6</v>
      </c>
      <c r="B6" s="509" t="s">
        <v>51</v>
      </c>
      <c r="C6" s="510" t="s">
        <v>698</v>
      </c>
      <c r="D6" s="510" t="s">
        <v>699</v>
      </c>
      <c r="E6" s="510" t="s">
        <v>700</v>
      </c>
      <c r="F6" s="510" t="s">
        <v>701</v>
      </c>
      <c r="G6" s="510" t="s">
        <v>702</v>
      </c>
      <c r="H6" s="510" t="s">
        <v>703</v>
      </c>
      <c r="I6" s="510" t="s">
        <v>704</v>
      </c>
      <c r="J6" s="510" t="s">
        <v>705</v>
      </c>
      <c r="K6" s="510" t="s">
        <v>706</v>
      </c>
      <c r="L6" s="510" t="s">
        <v>707</v>
      </c>
      <c r="M6" s="510" t="s">
        <v>708</v>
      </c>
      <c r="N6" s="551" t="s">
        <v>710</v>
      </c>
      <c r="O6" s="551" t="s">
        <v>711</v>
      </c>
    </row>
    <row r="7" spans="1:15" ht="24.95" customHeight="1" x14ac:dyDescent="0.2">
      <c r="A7" s="515" t="s">
        <v>7</v>
      </c>
      <c r="B7" s="525" t="s">
        <v>630</v>
      </c>
      <c r="C7" s="552">
        <v>-109428389</v>
      </c>
      <c r="D7" s="552">
        <v>109523624</v>
      </c>
      <c r="E7" s="552">
        <f>SUM(C7:D7)</f>
        <v>95235</v>
      </c>
      <c r="F7" s="553"/>
      <c r="G7" s="553"/>
      <c r="H7" s="553"/>
      <c r="I7" s="554">
        <f>+E7+H7</f>
        <v>95235</v>
      </c>
      <c r="J7" s="552"/>
      <c r="K7" s="552">
        <f>+I7+J7</f>
        <v>95235</v>
      </c>
      <c r="L7" s="552"/>
      <c r="M7" s="555">
        <f>+E7-L7</f>
        <v>95235</v>
      </c>
      <c r="N7" s="556"/>
      <c r="O7" s="557"/>
    </row>
    <row r="8" spans="1:15" ht="24.95" customHeight="1" x14ac:dyDescent="0.2">
      <c r="A8" s="517" t="s">
        <v>8</v>
      </c>
      <c r="B8" s="526" t="s">
        <v>690</v>
      </c>
      <c r="C8" s="558">
        <v>-35785432</v>
      </c>
      <c r="D8" s="558">
        <v>36457311</v>
      </c>
      <c r="E8" s="552">
        <f>SUM(C8:D8)</f>
        <v>671879</v>
      </c>
      <c r="F8" s="558">
        <v>986190</v>
      </c>
      <c r="G8" s="558"/>
      <c r="H8" s="558">
        <f>+F8-G8</f>
        <v>986190</v>
      </c>
      <c r="I8" s="554">
        <f>+E8+H8</f>
        <v>1658069</v>
      </c>
      <c r="J8" s="558"/>
      <c r="K8" s="552">
        <f>+I8+J8</f>
        <v>1658069</v>
      </c>
      <c r="L8" s="558">
        <v>0</v>
      </c>
      <c r="M8" s="554">
        <f t="shared" ref="M8:M10" si="0">+E8-L8</f>
        <v>671879</v>
      </c>
      <c r="N8" s="559">
        <f>+H8*0.09</f>
        <v>88757.099999999991</v>
      </c>
      <c r="O8" s="560">
        <f>+H8-N8</f>
        <v>897432.9</v>
      </c>
    </row>
    <row r="9" spans="1:15" ht="24.95" customHeight="1" x14ac:dyDescent="0.2">
      <c r="A9" s="517" t="s">
        <v>9</v>
      </c>
      <c r="B9" s="526" t="s">
        <v>723</v>
      </c>
      <c r="C9" s="558">
        <v>-39869601</v>
      </c>
      <c r="D9" s="558">
        <v>39908299</v>
      </c>
      <c r="E9" s="552">
        <f>SUM(C9:D9)</f>
        <v>38698</v>
      </c>
      <c r="F9" s="558"/>
      <c r="G9" s="558"/>
      <c r="H9" s="558"/>
      <c r="I9" s="554">
        <f>+E9+H9</f>
        <v>38698</v>
      </c>
      <c r="J9" s="558"/>
      <c r="K9" s="552">
        <f>+I9+J9</f>
        <v>38698</v>
      </c>
      <c r="L9" s="558">
        <v>0</v>
      </c>
      <c r="M9" s="554">
        <f t="shared" si="0"/>
        <v>38698</v>
      </c>
      <c r="N9" s="559"/>
      <c r="O9" s="560"/>
    </row>
    <row r="10" spans="1:15" ht="24.95" customHeight="1" x14ac:dyDescent="0.2">
      <c r="A10" s="515" t="s">
        <v>10</v>
      </c>
      <c r="B10" s="519" t="s">
        <v>628</v>
      </c>
      <c r="C10" s="558">
        <v>-152306202</v>
      </c>
      <c r="D10" s="558">
        <v>154026887</v>
      </c>
      <c r="E10" s="552">
        <f>SUM(C10:D10)</f>
        <v>1720685</v>
      </c>
      <c r="F10" s="558"/>
      <c r="G10" s="558"/>
      <c r="H10" s="558"/>
      <c r="I10" s="554">
        <f>+E10+H10</f>
        <v>1720685</v>
      </c>
      <c r="J10" s="558"/>
      <c r="K10" s="552">
        <f>+I10+J10</f>
        <v>1720685</v>
      </c>
      <c r="L10" s="558">
        <v>0</v>
      </c>
      <c r="M10" s="554">
        <f t="shared" si="0"/>
        <v>1720685</v>
      </c>
      <c r="N10" s="561"/>
      <c r="O10" s="562"/>
    </row>
    <row r="11" spans="1:15" ht="24.95" customHeight="1" thickBot="1" x14ac:dyDescent="0.25">
      <c r="A11" s="521" t="s">
        <v>11</v>
      </c>
      <c r="B11" s="527" t="s">
        <v>627</v>
      </c>
      <c r="C11" s="563">
        <v>-83439002</v>
      </c>
      <c r="D11" s="563">
        <v>83025107</v>
      </c>
      <c r="E11" s="563">
        <f t="shared" ref="E11" si="1">SUM(C11:D11)</f>
        <v>-413895</v>
      </c>
      <c r="F11" s="563"/>
      <c r="G11" s="563"/>
      <c r="H11" s="563"/>
      <c r="I11" s="563">
        <f>+E11+H11</f>
        <v>-413895</v>
      </c>
      <c r="J11" s="563"/>
      <c r="K11" s="563">
        <f t="shared" ref="K11" si="2">+I11+J11</f>
        <v>-413895</v>
      </c>
      <c r="L11" s="563"/>
      <c r="M11" s="564">
        <f>+E11-L11</f>
        <v>-413895</v>
      </c>
      <c r="N11" s="565"/>
      <c r="O11" s="566"/>
    </row>
    <row r="12" spans="1:15" ht="24.95" customHeight="1" thickBot="1" x14ac:dyDescent="0.25">
      <c r="A12" s="512" t="s">
        <v>12</v>
      </c>
      <c r="B12" s="528" t="s">
        <v>688</v>
      </c>
      <c r="C12" s="567">
        <f>SUM(C7:C11)</f>
        <v>-420828626</v>
      </c>
      <c r="D12" s="567">
        <f>SUM(D7:D11)</f>
        <v>422941228</v>
      </c>
      <c r="E12" s="567">
        <f>SUM(E7:E11)</f>
        <v>2112602</v>
      </c>
      <c r="F12" s="567">
        <f>SUM(F7:F11)</f>
        <v>986190</v>
      </c>
      <c r="G12" s="567">
        <f t="shared" ref="G12:O12" si="3">SUM(G7:G11)</f>
        <v>0</v>
      </c>
      <c r="H12" s="567">
        <f t="shared" si="3"/>
        <v>986190</v>
      </c>
      <c r="I12" s="567">
        <f t="shared" si="3"/>
        <v>3098792</v>
      </c>
      <c r="J12" s="567">
        <f t="shared" si="3"/>
        <v>0</v>
      </c>
      <c r="K12" s="567">
        <f t="shared" si="3"/>
        <v>3098792</v>
      </c>
      <c r="L12" s="567">
        <f t="shared" si="3"/>
        <v>0</v>
      </c>
      <c r="M12" s="567">
        <f t="shared" si="3"/>
        <v>2112602</v>
      </c>
      <c r="N12" s="567">
        <f t="shared" si="3"/>
        <v>88757.099999999991</v>
      </c>
      <c r="O12" s="567">
        <f t="shared" si="3"/>
        <v>897432.9</v>
      </c>
    </row>
    <row r="13" spans="1:15" ht="24.95" customHeight="1" thickBot="1" x14ac:dyDescent="0.25">
      <c r="A13" s="512" t="s">
        <v>13</v>
      </c>
      <c r="B13" s="529" t="s">
        <v>626</v>
      </c>
      <c r="C13" s="569">
        <v>974850314</v>
      </c>
      <c r="D13" s="569">
        <v>-225410831</v>
      </c>
      <c r="E13" s="570">
        <f>SUM(C13:D13)</f>
        <v>749439483</v>
      </c>
      <c r="F13" s="571"/>
      <c r="G13" s="571"/>
      <c r="H13" s="571"/>
      <c r="I13" s="569">
        <f>+E13+H13</f>
        <v>749439483</v>
      </c>
      <c r="J13" s="569"/>
      <c r="K13" s="570">
        <f>+I13+J13</f>
        <v>749439483</v>
      </c>
      <c r="L13" s="569"/>
      <c r="M13" s="569">
        <f>+E13-L13</f>
        <v>749439483</v>
      </c>
      <c r="N13" s="568"/>
      <c r="O13" s="568"/>
    </row>
    <row r="14" spans="1:15" ht="24.95" customHeight="1" thickBot="1" x14ac:dyDescent="0.25">
      <c r="A14" s="512" t="s">
        <v>14</v>
      </c>
      <c r="B14" s="530" t="s">
        <v>689</v>
      </c>
      <c r="C14" s="567">
        <f t="shared" ref="C14:M14" si="4">SUM(C12:C13)</f>
        <v>554021688</v>
      </c>
      <c r="D14" s="567">
        <f t="shared" si="4"/>
        <v>197530397</v>
      </c>
      <c r="E14" s="567">
        <f t="shared" si="4"/>
        <v>751552085</v>
      </c>
      <c r="F14" s="567">
        <f t="shared" si="4"/>
        <v>986190</v>
      </c>
      <c r="G14" s="567">
        <f t="shared" si="4"/>
        <v>0</v>
      </c>
      <c r="H14" s="567">
        <f t="shared" si="4"/>
        <v>986190</v>
      </c>
      <c r="I14" s="567">
        <f t="shared" si="4"/>
        <v>752538275</v>
      </c>
      <c r="J14" s="567">
        <f t="shared" si="4"/>
        <v>0</v>
      </c>
      <c r="K14" s="567">
        <f t="shared" si="4"/>
        <v>752538275</v>
      </c>
      <c r="L14" s="567">
        <f t="shared" si="4"/>
        <v>0</v>
      </c>
      <c r="M14" s="567">
        <f t="shared" si="4"/>
        <v>751552085</v>
      </c>
      <c r="N14" s="568"/>
      <c r="O14" s="568"/>
    </row>
    <row r="15" spans="1:15" s="550" customFormat="1" ht="20.100000000000001" customHeight="1" x14ac:dyDescent="0.2">
      <c r="A15" s="549"/>
      <c r="B15" s="549"/>
    </row>
  </sheetData>
  <mergeCells count="1">
    <mergeCell ref="A2:O2"/>
  </mergeCells>
  <printOptions horizontalCentered="1"/>
  <pageMargins left="0.15748031496062992" right="0.15748031496062992" top="0.98425196850393704" bottom="0.98425196850393704" header="0.51181102362204722" footer="0.51181102362204722"/>
  <pageSetup scale="62" orientation="landscape" horizontalDpi="300" verticalDpi="300" r:id="rId1"/>
  <headerFooter alignWithMargins="0">
    <oddHeader>&amp;R&amp;"Times New Roman,Normál" 9.1. melléklet a 9/2018. (V. 29.) önkormányzati rendelethez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O33"/>
  <sheetViews>
    <sheetView view="pageLayout" zoomScaleNormal="100" workbookViewId="0">
      <selection activeCell="R5" sqref="R5"/>
    </sheetView>
  </sheetViews>
  <sheetFormatPr defaultColWidth="9.33203125" defaultRowHeight="12.75" x14ac:dyDescent="0.2"/>
  <cols>
    <col min="1" max="2" width="9.33203125" style="499"/>
    <col min="3" max="3" width="4" style="501" customWidth="1"/>
    <col min="4" max="4" width="34.1640625" style="501" customWidth="1"/>
    <col min="5" max="5" width="14.33203125" style="499" customWidth="1"/>
    <col min="6" max="6" width="13.83203125" style="499" customWidth="1"/>
    <col min="7" max="7" width="14.5" style="499" customWidth="1"/>
    <col min="8" max="8" width="14.6640625" style="499" bestFit="1" customWidth="1"/>
    <col min="9" max="9" width="13" style="499" customWidth="1"/>
    <col min="10" max="10" width="14" style="499" customWidth="1"/>
    <col min="11" max="11" width="14.83203125" style="499" customWidth="1"/>
    <col min="12" max="12" width="13" style="499" customWidth="1"/>
    <col min="13" max="13" width="11" style="499" customWidth="1"/>
    <col min="14" max="14" width="11.6640625" style="499" customWidth="1"/>
    <col min="15" max="15" width="13.5" style="499" customWidth="1"/>
    <col min="16" max="16384" width="9.33203125" style="499"/>
  </cols>
  <sheetData>
    <row r="1" spans="3:15" ht="18.75" x14ac:dyDescent="0.3">
      <c r="C1" s="755" t="s">
        <v>720</v>
      </c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</row>
    <row r="2" spans="3:15" x14ac:dyDescent="0.2">
      <c r="C2" s="504"/>
      <c r="D2" s="504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</row>
    <row r="3" spans="3:15" ht="13.5" thickBot="1" x14ac:dyDescent="0.25">
      <c r="C3" s="504"/>
      <c r="D3" s="504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 t="s">
        <v>668</v>
      </c>
    </row>
    <row r="4" spans="3:15" ht="13.5" thickBot="1" x14ac:dyDescent="0.25">
      <c r="C4" s="511"/>
      <c r="D4" s="507" t="s">
        <v>669</v>
      </c>
      <c r="E4" s="508" t="s">
        <v>670</v>
      </c>
      <c r="F4" s="508" t="s">
        <v>671</v>
      </c>
      <c r="G4" s="508" t="s">
        <v>672</v>
      </c>
      <c r="H4" s="508" t="s">
        <v>673</v>
      </c>
      <c r="I4" s="508" t="s">
        <v>674</v>
      </c>
      <c r="J4" s="508" t="s">
        <v>675</v>
      </c>
      <c r="K4" s="508" t="s">
        <v>676</v>
      </c>
      <c r="L4" s="508" t="s">
        <v>677</v>
      </c>
      <c r="M4" s="508" t="s">
        <v>678</v>
      </c>
      <c r="N4" s="508" t="s">
        <v>679</v>
      </c>
      <c r="O4" s="508" t="s">
        <v>683</v>
      </c>
    </row>
    <row r="5" spans="3:15" ht="59.25" customHeight="1" thickBot="1" x14ac:dyDescent="0.25">
      <c r="C5" s="513" t="s">
        <v>6</v>
      </c>
      <c r="D5" s="509" t="s">
        <v>51</v>
      </c>
      <c r="E5" s="510" t="s">
        <v>696</v>
      </c>
      <c r="F5" s="510" t="s">
        <v>695</v>
      </c>
      <c r="G5" s="510" t="s">
        <v>694</v>
      </c>
      <c r="H5" s="510" t="s">
        <v>684</v>
      </c>
      <c r="I5" s="510" t="s">
        <v>693</v>
      </c>
      <c r="J5" s="510" t="s">
        <v>692</v>
      </c>
      <c r="K5" s="510" t="s">
        <v>685</v>
      </c>
      <c r="L5" s="510" t="s">
        <v>691</v>
      </c>
      <c r="M5" s="510" t="s">
        <v>697</v>
      </c>
      <c r="N5" s="510" t="s">
        <v>686</v>
      </c>
      <c r="O5" s="510" t="s">
        <v>687</v>
      </c>
    </row>
    <row r="6" spans="3:15" ht="24.95" customHeight="1" x14ac:dyDescent="0.2">
      <c r="C6" s="572" t="s">
        <v>7</v>
      </c>
      <c r="D6" s="525" t="s">
        <v>630</v>
      </c>
      <c r="E6" s="516">
        <v>0</v>
      </c>
      <c r="F6" s="516">
        <v>109524</v>
      </c>
      <c r="G6" s="516">
        <v>13197</v>
      </c>
      <c r="H6" s="516">
        <v>93075</v>
      </c>
      <c r="I6" s="516">
        <v>564</v>
      </c>
      <c r="J6" s="516">
        <v>3336</v>
      </c>
      <c r="K6" s="516">
        <f>+E6+F6-(G6+H6+I6+J6)</f>
        <v>-648</v>
      </c>
      <c r="L6" s="516">
        <v>0</v>
      </c>
      <c r="M6" s="516">
        <v>9</v>
      </c>
      <c r="N6" s="516">
        <f>+L6-M6</f>
        <v>-9</v>
      </c>
      <c r="O6" s="516">
        <f>+K6+N6</f>
        <v>-657</v>
      </c>
    </row>
    <row r="7" spans="3:15" ht="24.95" customHeight="1" thickBot="1" x14ac:dyDescent="0.25">
      <c r="C7" s="573" t="s">
        <v>8</v>
      </c>
      <c r="D7" s="526" t="s">
        <v>690</v>
      </c>
      <c r="E7" s="518">
        <v>14994</v>
      </c>
      <c r="F7" s="518">
        <v>35788</v>
      </c>
      <c r="G7" s="518">
        <v>25421</v>
      </c>
      <c r="H7" s="518">
        <v>22059</v>
      </c>
      <c r="I7" s="518">
        <v>536</v>
      </c>
      <c r="J7" s="518">
        <v>4401</v>
      </c>
      <c r="K7" s="518">
        <f t="shared" ref="K7:K10" si="0">+E7+F7-(G7+H7+I7+J7)</f>
        <v>-1635</v>
      </c>
      <c r="L7" s="518">
        <v>0</v>
      </c>
      <c r="M7" s="518">
        <v>104</v>
      </c>
      <c r="N7" s="518">
        <f t="shared" ref="N7:N10" si="1">+L7-M7</f>
        <v>-104</v>
      </c>
      <c r="O7" s="518">
        <f>+K7+N7</f>
        <v>-1739</v>
      </c>
    </row>
    <row r="8" spans="3:15" ht="24.95" customHeight="1" x14ac:dyDescent="0.2">
      <c r="C8" s="573" t="s">
        <v>9</v>
      </c>
      <c r="D8" s="526" t="s">
        <v>723</v>
      </c>
      <c r="E8" s="516">
        <v>0</v>
      </c>
      <c r="F8" s="518">
        <v>39908</v>
      </c>
      <c r="G8" s="518">
        <v>5114</v>
      </c>
      <c r="H8" s="518">
        <v>33793</v>
      </c>
      <c r="I8" s="518"/>
      <c r="J8" s="518">
        <v>994</v>
      </c>
      <c r="K8" s="518">
        <f t="shared" si="0"/>
        <v>7</v>
      </c>
      <c r="L8" s="518">
        <v>0</v>
      </c>
      <c r="M8" s="518"/>
      <c r="N8" s="518">
        <f t="shared" si="1"/>
        <v>0</v>
      </c>
      <c r="O8" s="518">
        <f>+K8+N8</f>
        <v>7</v>
      </c>
    </row>
    <row r="9" spans="3:15" s="500" customFormat="1" ht="24.95" customHeight="1" x14ac:dyDescent="0.2">
      <c r="C9" s="572" t="s">
        <v>10</v>
      </c>
      <c r="D9" s="519" t="s">
        <v>628</v>
      </c>
      <c r="E9" s="520">
        <v>50528</v>
      </c>
      <c r="F9" s="520">
        <v>154474</v>
      </c>
      <c r="G9" s="520">
        <v>87313</v>
      </c>
      <c r="H9" s="520">
        <v>105132</v>
      </c>
      <c r="I9" s="520">
        <v>2589</v>
      </c>
      <c r="J9" s="520">
        <v>8154</v>
      </c>
      <c r="K9" s="520">
        <f t="shared" si="0"/>
        <v>1814</v>
      </c>
      <c r="L9" s="520">
        <v>0</v>
      </c>
      <c r="M9" s="520">
        <v>250</v>
      </c>
      <c r="N9" s="520">
        <f t="shared" si="1"/>
        <v>-250</v>
      </c>
      <c r="O9" s="520">
        <f>+K9+N9</f>
        <v>1564</v>
      </c>
    </row>
    <row r="10" spans="3:15" ht="24.95" customHeight="1" thickBot="1" x14ac:dyDescent="0.25">
      <c r="C10" s="574" t="s">
        <v>11</v>
      </c>
      <c r="D10" s="527" t="s">
        <v>627</v>
      </c>
      <c r="E10" s="522">
        <v>569</v>
      </c>
      <c r="F10" s="522">
        <v>83064</v>
      </c>
      <c r="G10" s="522">
        <v>9971</v>
      </c>
      <c r="H10" s="522">
        <v>72357</v>
      </c>
      <c r="I10" s="522">
        <v>72</v>
      </c>
      <c r="J10" s="522">
        <v>1764</v>
      </c>
      <c r="K10" s="522">
        <f t="shared" si="0"/>
        <v>-531</v>
      </c>
      <c r="L10" s="522">
        <v>0</v>
      </c>
      <c r="M10" s="522">
        <v>1</v>
      </c>
      <c r="N10" s="522">
        <f t="shared" si="1"/>
        <v>-1</v>
      </c>
      <c r="O10" s="520">
        <f t="shared" ref="O10" si="2">+K10+N10</f>
        <v>-532</v>
      </c>
    </row>
    <row r="11" spans="3:15" ht="24.95" customHeight="1" thickBot="1" x14ac:dyDescent="0.25">
      <c r="C11" s="575" t="s">
        <v>12</v>
      </c>
      <c r="D11" s="528" t="s">
        <v>688</v>
      </c>
      <c r="E11" s="523">
        <f>+E6+E7+E9+E10</f>
        <v>66091</v>
      </c>
      <c r="F11" s="523">
        <f t="shared" ref="F11:O11" si="3">+F6+F7+F9+F10</f>
        <v>382850</v>
      </c>
      <c r="G11" s="523">
        <f t="shared" si="3"/>
        <v>135902</v>
      </c>
      <c r="H11" s="523">
        <f t="shared" si="3"/>
        <v>292623</v>
      </c>
      <c r="I11" s="523">
        <f t="shared" si="3"/>
        <v>3761</v>
      </c>
      <c r="J11" s="523">
        <f t="shared" si="3"/>
        <v>17655</v>
      </c>
      <c r="K11" s="523">
        <f t="shared" si="3"/>
        <v>-1000</v>
      </c>
      <c r="L11" s="523">
        <f t="shared" si="3"/>
        <v>0</v>
      </c>
      <c r="M11" s="523">
        <f t="shared" si="3"/>
        <v>364</v>
      </c>
      <c r="N11" s="523">
        <f t="shared" si="3"/>
        <v>-364</v>
      </c>
      <c r="O11" s="523">
        <f t="shared" si="3"/>
        <v>-1364</v>
      </c>
    </row>
    <row r="12" spans="3:15" ht="24.95" customHeight="1" thickBot="1" x14ac:dyDescent="0.25">
      <c r="C12" s="575" t="s">
        <v>13</v>
      </c>
      <c r="D12" s="529" t="s">
        <v>626</v>
      </c>
      <c r="E12" s="524">
        <v>124135</v>
      </c>
      <c r="F12" s="524">
        <v>845442</v>
      </c>
      <c r="G12" s="524">
        <v>133694</v>
      </c>
      <c r="H12" s="524">
        <v>288607</v>
      </c>
      <c r="I12" s="524">
        <v>139672</v>
      </c>
      <c r="J12" s="524">
        <v>515878</v>
      </c>
      <c r="K12" s="520">
        <f>+E12+F12-(G12+H12+I12+J12)</f>
        <v>-108274</v>
      </c>
      <c r="L12" s="524">
        <v>3</v>
      </c>
      <c r="M12" s="524">
        <v>1310</v>
      </c>
      <c r="N12" s="524">
        <f>+L12-M12</f>
        <v>-1307</v>
      </c>
      <c r="O12" s="524">
        <f>+K12+N12</f>
        <v>-109581</v>
      </c>
    </row>
    <row r="13" spans="3:15" ht="24.95" customHeight="1" thickBot="1" x14ac:dyDescent="0.25">
      <c r="C13" s="575" t="s">
        <v>14</v>
      </c>
      <c r="D13" s="530" t="s">
        <v>689</v>
      </c>
      <c r="E13" s="523">
        <f t="shared" ref="E13:O13" si="4">+E11+E12</f>
        <v>190226</v>
      </c>
      <c r="F13" s="523">
        <f t="shared" si="4"/>
        <v>1228292</v>
      </c>
      <c r="G13" s="523">
        <f t="shared" si="4"/>
        <v>269596</v>
      </c>
      <c r="H13" s="523">
        <f t="shared" si="4"/>
        <v>581230</v>
      </c>
      <c r="I13" s="523">
        <f t="shared" si="4"/>
        <v>143433</v>
      </c>
      <c r="J13" s="523">
        <f t="shared" si="4"/>
        <v>533533</v>
      </c>
      <c r="K13" s="523">
        <f t="shared" si="4"/>
        <v>-109274</v>
      </c>
      <c r="L13" s="523">
        <f t="shared" si="4"/>
        <v>3</v>
      </c>
      <c r="M13" s="523">
        <f t="shared" si="4"/>
        <v>1674</v>
      </c>
      <c r="N13" s="523">
        <f t="shared" si="4"/>
        <v>-1671</v>
      </c>
      <c r="O13" s="523">
        <f t="shared" si="4"/>
        <v>-110945</v>
      </c>
    </row>
    <row r="14" spans="3:15" ht="24.95" customHeight="1" x14ac:dyDescent="0.2">
      <c r="C14" s="499"/>
      <c r="D14" s="499"/>
    </row>
    <row r="15" spans="3:15" ht="24.95" customHeight="1" x14ac:dyDescent="0.2">
      <c r="D15" s="502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</row>
    <row r="16" spans="3:15" ht="24.95" customHeight="1" x14ac:dyDescent="0.2">
      <c r="D16" s="502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</row>
    <row r="17" spans="4:15" ht="24.95" customHeight="1" x14ac:dyDescent="0.2">
      <c r="D17" s="502"/>
      <c r="E17" s="503"/>
      <c r="F17" s="503"/>
      <c r="G17" s="503"/>
      <c r="H17" s="503"/>
      <c r="I17" s="503"/>
      <c r="J17" s="503"/>
      <c r="K17" s="503"/>
      <c r="L17" s="503"/>
      <c r="M17" s="503"/>
      <c r="N17" s="503"/>
      <c r="O17" s="503"/>
    </row>
    <row r="18" spans="4:15" ht="24.95" customHeight="1" x14ac:dyDescent="0.2">
      <c r="D18" s="502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503"/>
    </row>
    <row r="19" spans="4:15" ht="24.95" customHeight="1" x14ac:dyDescent="0.2">
      <c r="D19" s="502"/>
      <c r="E19" s="503"/>
      <c r="F19" s="503"/>
      <c r="G19" s="503"/>
      <c r="H19" s="503"/>
      <c r="I19" s="503"/>
      <c r="J19" s="503"/>
      <c r="K19" s="503"/>
      <c r="L19" s="503"/>
      <c r="M19" s="503"/>
      <c r="N19" s="503"/>
      <c r="O19" s="503"/>
    </row>
    <row r="20" spans="4:15" x14ac:dyDescent="0.2">
      <c r="D20" s="502"/>
      <c r="E20" s="503"/>
      <c r="F20" s="503"/>
      <c r="G20" s="503"/>
      <c r="H20" s="503"/>
      <c r="I20" s="503"/>
      <c r="J20" s="503"/>
      <c r="K20" s="503"/>
      <c r="L20" s="503"/>
      <c r="M20" s="503"/>
      <c r="N20" s="503"/>
      <c r="O20" s="503"/>
    </row>
    <row r="21" spans="4:15" x14ac:dyDescent="0.2">
      <c r="D21" s="502"/>
      <c r="E21" s="503"/>
      <c r="F21" s="503"/>
      <c r="G21" s="503"/>
      <c r="H21" s="503"/>
      <c r="I21" s="503"/>
      <c r="J21" s="503"/>
      <c r="K21" s="503"/>
      <c r="L21" s="503"/>
      <c r="M21" s="503"/>
      <c r="N21" s="503"/>
      <c r="O21" s="503"/>
    </row>
    <row r="22" spans="4:15" x14ac:dyDescent="0.2">
      <c r="D22" s="502"/>
      <c r="E22" s="503"/>
      <c r="F22" s="503"/>
      <c r="G22" s="503"/>
      <c r="H22" s="503"/>
      <c r="I22" s="503"/>
      <c r="J22" s="503"/>
      <c r="K22" s="503"/>
      <c r="L22" s="503"/>
      <c r="M22" s="503"/>
      <c r="N22" s="503"/>
      <c r="O22" s="503"/>
    </row>
    <row r="23" spans="4:15" x14ac:dyDescent="0.2">
      <c r="D23" s="502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</row>
    <row r="24" spans="4:15" x14ac:dyDescent="0.2">
      <c r="D24" s="502"/>
      <c r="E24" s="503"/>
      <c r="F24" s="503"/>
      <c r="G24" s="503"/>
      <c r="H24" s="503"/>
      <c r="I24" s="503"/>
      <c r="J24" s="503"/>
      <c r="K24" s="503"/>
      <c r="L24" s="503"/>
      <c r="M24" s="503"/>
      <c r="N24" s="503"/>
      <c r="O24" s="503"/>
    </row>
    <row r="25" spans="4:15" x14ac:dyDescent="0.2">
      <c r="D25" s="502"/>
      <c r="E25" s="503"/>
      <c r="F25" s="503"/>
      <c r="G25" s="503"/>
      <c r="H25" s="503"/>
      <c r="I25" s="503"/>
      <c r="J25" s="503"/>
      <c r="K25" s="503"/>
      <c r="L25" s="503"/>
      <c r="M25" s="503"/>
      <c r="N25" s="503"/>
      <c r="O25" s="503"/>
    </row>
    <row r="26" spans="4:15" x14ac:dyDescent="0.2">
      <c r="D26" s="502"/>
      <c r="E26" s="503"/>
      <c r="F26" s="503"/>
      <c r="G26" s="503"/>
      <c r="H26" s="503"/>
      <c r="I26" s="503"/>
      <c r="J26" s="503"/>
      <c r="K26" s="503"/>
      <c r="L26" s="503"/>
      <c r="M26" s="503"/>
      <c r="N26" s="503"/>
      <c r="O26" s="503"/>
    </row>
    <row r="27" spans="4:15" x14ac:dyDescent="0.2">
      <c r="D27" s="502"/>
      <c r="E27" s="503"/>
      <c r="F27" s="503"/>
      <c r="G27" s="503"/>
      <c r="H27" s="503"/>
      <c r="I27" s="503"/>
      <c r="J27" s="503"/>
      <c r="K27" s="503"/>
      <c r="L27" s="503"/>
      <c r="M27" s="503"/>
      <c r="N27" s="503"/>
      <c r="O27" s="503"/>
    </row>
    <row r="28" spans="4:15" x14ac:dyDescent="0.2">
      <c r="D28" s="502"/>
      <c r="E28" s="503"/>
      <c r="F28" s="503"/>
      <c r="G28" s="503"/>
      <c r="H28" s="503"/>
      <c r="I28" s="503"/>
      <c r="J28" s="503"/>
      <c r="K28" s="503"/>
      <c r="L28" s="503"/>
      <c r="M28" s="503"/>
      <c r="N28" s="503"/>
      <c r="O28" s="503"/>
    </row>
    <row r="29" spans="4:15" x14ac:dyDescent="0.2">
      <c r="D29" s="502"/>
      <c r="E29" s="503"/>
      <c r="F29" s="503"/>
      <c r="G29" s="503"/>
      <c r="H29" s="503"/>
      <c r="I29" s="503"/>
      <c r="J29" s="503"/>
      <c r="K29" s="503"/>
      <c r="L29" s="503"/>
      <c r="M29" s="503"/>
      <c r="N29" s="503"/>
      <c r="O29" s="503"/>
    </row>
    <row r="30" spans="4:15" x14ac:dyDescent="0.2">
      <c r="D30" s="502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</row>
    <row r="31" spans="4:15" x14ac:dyDescent="0.2">
      <c r="D31" s="502"/>
      <c r="E31" s="503"/>
      <c r="F31" s="503"/>
      <c r="G31" s="503"/>
      <c r="H31" s="503"/>
      <c r="I31" s="503"/>
      <c r="J31" s="503"/>
      <c r="K31" s="503"/>
      <c r="L31" s="503"/>
      <c r="M31" s="503"/>
      <c r="N31" s="503"/>
      <c r="O31" s="503"/>
    </row>
    <row r="32" spans="4:15" x14ac:dyDescent="0.2">
      <c r="D32" s="502"/>
      <c r="E32" s="503"/>
      <c r="F32" s="503"/>
      <c r="G32" s="503"/>
      <c r="H32" s="503"/>
      <c r="I32" s="503"/>
      <c r="J32" s="503"/>
      <c r="K32" s="503"/>
      <c r="L32" s="503"/>
      <c r="M32" s="503"/>
      <c r="N32" s="503"/>
      <c r="O32" s="503"/>
    </row>
    <row r="33" spans="4:15" x14ac:dyDescent="0.2">
      <c r="D33" s="502"/>
      <c r="E33" s="503"/>
      <c r="F33" s="503"/>
      <c r="G33" s="503"/>
      <c r="H33" s="503"/>
      <c r="I33" s="503"/>
      <c r="J33" s="503"/>
      <c r="K33" s="503"/>
      <c r="L33" s="503"/>
      <c r="M33" s="503"/>
      <c r="N33" s="503"/>
      <c r="O33" s="503"/>
    </row>
  </sheetData>
  <mergeCells count="1">
    <mergeCell ref="C1:O1"/>
  </mergeCells>
  <pageMargins left="0.15748031496062992" right="0.15748031496062992" top="0.98425196850393704" bottom="0.98425196850393704" header="0.51181102362204722" footer="0.51181102362204722"/>
  <pageSetup scale="65" orientation="landscape" horizontalDpi="300" verticalDpi="300" r:id="rId1"/>
  <headerFooter alignWithMargins="0">
    <oddHeader>&amp;R&amp;"Times New Roman,Normál"&amp;9 10. számú melléklet a 9/2018. (V. 29.) önkormányzati rendelethez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75"/>
  <sheetViews>
    <sheetView view="pageLayout" zoomScaleNormal="100" zoomScaleSheetLayoutView="120" workbookViewId="0">
      <selection activeCell="F11" sqref="F11"/>
    </sheetView>
  </sheetViews>
  <sheetFormatPr defaultColWidth="12" defaultRowHeight="15.75" x14ac:dyDescent="0.25"/>
  <cols>
    <col min="1" max="1" width="60" style="411" customWidth="1"/>
    <col min="2" max="2" width="6.1640625" style="412" customWidth="1"/>
    <col min="3" max="3" width="13.1640625" style="412" customWidth="1"/>
    <col min="4" max="4" width="13.6640625" style="411" customWidth="1"/>
    <col min="5" max="5" width="12.1640625" style="411" customWidth="1"/>
    <col min="6" max="6" width="12.1640625" style="431" customWidth="1"/>
    <col min="7" max="16384" width="12" style="411"/>
  </cols>
  <sheetData>
    <row r="1" spans="1:6" ht="49.5" customHeight="1" x14ac:dyDescent="0.25">
      <c r="A1" s="757" t="str">
        <f>+CONCATENATE("VAGYONKIMUTATÁS",CHAR(10),"a könyvviteli mérlegben értékkel szereplő eszközökről",CHAR(10),LEFT(ÖSSZEFÜGGÉSEK!A4,4),".")</f>
        <v>VAGYONKIMUTATÁS
a könyvviteli mérlegben értékkel szereplő eszközökről
2017.</v>
      </c>
      <c r="B1" s="758"/>
      <c r="C1" s="758"/>
      <c r="D1" s="758"/>
      <c r="E1" s="758"/>
      <c r="F1" s="758"/>
    </row>
    <row r="2" spans="1:6" ht="16.5" thickBot="1" x14ac:dyDescent="0.3">
      <c r="D2" s="759" t="s">
        <v>183</v>
      </c>
      <c r="E2" s="759"/>
      <c r="F2" s="759"/>
    </row>
    <row r="3" spans="1:6" ht="15.75" customHeight="1" x14ac:dyDescent="0.25">
      <c r="A3" s="760" t="s">
        <v>184</v>
      </c>
      <c r="B3" s="763" t="s">
        <v>185</v>
      </c>
      <c r="C3" s="770" t="s">
        <v>721</v>
      </c>
      <c r="D3" s="766" t="s">
        <v>638</v>
      </c>
      <c r="E3" s="766" t="s">
        <v>639</v>
      </c>
      <c r="F3" s="768" t="s">
        <v>38</v>
      </c>
    </row>
    <row r="4" spans="1:6" ht="18.75" customHeight="1" x14ac:dyDescent="0.25">
      <c r="A4" s="761"/>
      <c r="B4" s="764"/>
      <c r="C4" s="771"/>
      <c r="D4" s="767"/>
      <c r="E4" s="767"/>
      <c r="F4" s="769"/>
    </row>
    <row r="5" spans="1:6" ht="15.75" customHeight="1" x14ac:dyDescent="0.25">
      <c r="A5" s="762"/>
      <c r="B5" s="765"/>
      <c r="C5" s="772" t="s">
        <v>186</v>
      </c>
      <c r="D5" s="773"/>
      <c r="E5" s="773"/>
      <c r="F5" s="774"/>
    </row>
    <row r="6" spans="1:6" s="416" customFormat="1" ht="16.5" thickBot="1" x14ac:dyDescent="0.25">
      <c r="A6" s="413" t="s">
        <v>554</v>
      </c>
      <c r="B6" s="414" t="s">
        <v>337</v>
      </c>
      <c r="C6" s="414"/>
      <c r="D6" s="414" t="s">
        <v>338</v>
      </c>
      <c r="E6" s="414" t="s">
        <v>339</v>
      </c>
      <c r="F6" s="415" t="s">
        <v>340</v>
      </c>
    </row>
    <row r="7" spans="1:6" s="420" customFormat="1" x14ac:dyDescent="0.2">
      <c r="A7" s="417" t="s">
        <v>495</v>
      </c>
      <c r="B7" s="418" t="s">
        <v>187</v>
      </c>
      <c r="C7" s="419">
        <v>10398</v>
      </c>
      <c r="D7" s="419">
        <v>7760</v>
      </c>
      <c r="E7" s="419"/>
      <c r="F7" s="419">
        <v>7760</v>
      </c>
    </row>
    <row r="8" spans="1:6" s="420" customFormat="1" x14ac:dyDescent="0.2">
      <c r="A8" s="421" t="s">
        <v>496</v>
      </c>
      <c r="B8" s="110" t="s">
        <v>188</v>
      </c>
      <c r="C8" s="422">
        <f>+C9+C14+C19+C24+C29</f>
        <v>4546916</v>
      </c>
      <c r="D8" s="422">
        <f>+D9+D14+D19+D24+D29</f>
        <v>3303511</v>
      </c>
      <c r="E8" s="422">
        <f>+E9+E14+E19+E24+E29</f>
        <v>9897</v>
      </c>
      <c r="F8" s="422">
        <f>+F9+F14+F19+F24+F29</f>
        <v>3313408</v>
      </c>
    </row>
    <row r="9" spans="1:6" s="420" customFormat="1" x14ac:dyDescent="0.2">
      <c r="A9" s="421" t="s">
        <v>497</v>
      </c>
      <c r="B9" s="110" t="s">
        <v>189</v>
      </c>
      <c r="C9" s="422">
        <f>+C10+C11+C12+C13</f>
        <v>4362432</v>
      </c>
      <c r="D9" s="422">
        <f>+D10+D11+D12+D13</f>
        <v>3130888</v>
      </c>
      <c r="E9" s="422">
        <f>+E10+E11+E12+E13</f>
        <v>513</v>
      </c>
      <c r="F9" s="422">
        <f>+F10+F11+F12+F13</f>
        <v>3131401</v>
      </c>
    </row>
    <row r="10" spans="1:6" s="420" customFormat="1" x14ac:dyDescent="0.2">
      <c r="A10" s="423" t="s">
        <v>498</v>
      </c>
      <c r="B10" s="110" t="s">
        <v>190</v>
      </c>
      <c r="C10" s="101">
        <v>1134002</v>
      </c>
      <c r="D10" s="101">
        <v>1087808</v>
      </c>
      <c r="E10" s="101"/>
      <c r="F10" s="101">
        <v>1087808</v>
      </c>
    </row>
    <row r="11" spans="1:6" s="420" customFormat="1" ht="28.5" customHeight="1" x14ac:dyDescent="0.2">
      <c r="A11" s="423" t="s">
        <v>640</v>
      </c>
      <c r="B11" s="110" t="s">
        <v>191</v>
      </c>
      <c r="C11" s="100"/>
      <c r="D11" s="100"/>
      <c r="E11" s="100"/>
      <c r="F11" s="100"/>
    </row>
    <row r="12" spans="1:6" s="420" customFormat="1" ht="22.5" x14ac:dyDescent="0.2">
      <c r="A12" s="423" t="s">
        <v>499</v>
      </c>
      <c r="B12" s="110" t="s">
        <v>192</v>
      </c>
      <c r="C12" s="100">
        <v>2655944</v>
      </c>
      <c r="D12" s="100">
        <v>1448416</v>
      </c>
      <c r="E12" s="100"/>
      <c r="F12" s="100">
        <f>+D12+E12</f>
        <v>1448416</v>
      </c>
    </row>
    <row r="13" spans="1:6" s="420" customFormat="1" x14ac:dyDescent="0.2">
      <c r="A13" s="423" t="s">
        <v>500</v>
      </c>
      <c r="B13" s="110" t="s">
        <v>193</v>
      </c>
      <c r="C13" s="100">
        <v>572486</v>
      </c>
      <c r="D13" s="100">
        <v>594664</v>
      </c>
      <c r="E13" s="100">
        <v>513</v>
      </c>
      <c r="F13" s="100">
        <f t="shared" ref="F13:F32" si="0">+D13+E13</f>
        <v>595177</v>
      </c>
    </row>
    <row r="14" spans="1:6" s="420" customFormat="1" x14ac:dyDescent="0.2">
      <c r="A14" s="421" t="s">
        <v>501</v>
      </c>
      <c r="B14" s="110" t="s">
        <v>194</v>
      </c>
      <c r="C14" s="424">
        <f>+C15+C16+C17+C18</f>
        <v>179663</v>
      </c>
      <c r="D14" s="424">
        <f>+D15+D16+D17+D18</f>
        <v>157702</v>
      </c>
      <c r="E14" s="424">
        <f>+E15+E16+E17+E18</f>
        <v>9384</v>
      </c>
      <c r="F14" s="100">
        <f t="shared" si="0"/>
        <v>167086</v>
      </c>
    </row>
    <row r="15" spans="1:6" s="420" customFormat="1" x14ac:dyDescent="0.2">
      <c r="A15" s="423" t="s">
        <v>502</v>
      </c>
      <c r="B15" s="110" t="s">
        <v>195</v>
      </c>
      <c r="C15" s="100"/>
      <c r="D15" s="100"/>
      <c r="E15" s="100"/>
      <c r="F15" s="100">
        <f t="shared" si="0"/>
        <v>0</v>
      </c>
    </row>
    <row r="16" spans="1:6" s="420" customFormat="1" ht="33.75" x14ac:dyDescent="0.2">
      <c r="A16" s="423" t="s">
        <v>503</v>
      </c>
      <c r="B16" s="110" t="s">
        <v>15</v>
      </c>
      <c r="C16" s="100"/>
      <c r="D16" s="100"/>
      <c r="E16" s="100"/>
      <c r="F16" s="100">
        <f t="shared" si="0"/>
        <v>0</v>
      </c>
    </row>
    <row r="17" spans="1:6" s="420" customFormat="1" ht="22.5" x14ac:dyDescent="0.2">
      <c r="A17" s="423" t="s">
        <v>504</v>
      </c>
      <c r="B17" s="110" t="s">
        <v>16</v>
      </c>
      <c r="C17" s="100"/>
      <c r="D17" s="100"/>
      <c r="E17" s="100"/>
      <c r="F17" s="100">
        <f t="shared" si="0"/>
        <v>0</v>
      </c>
    </row>
    <row r="18" spans="1:6" s="420" customFormat="1" x14ac:dyDescent="0.2">
      <c r="A18" s="423" t="s">
        <v>505</v>
      </c>
      <c r="B18" s="110" t="s">
        <v>17</v>
      </c>
      <c r="C18" s="100">
        <v>179663</v>
      </c>
      <c r="D18" s="100">
        <v>157702</v>
      </c>
      <c r="E18" s="100">
        <v>9384</v>
      </c>
      <c r="F18" s="100">
        <f t="shared" si="0"/>
        <v>167086</v>
      </c>
    </row>
    <row r="19" spans="1:6" s="420" customFormat="1" x14ac:dyDescent="0.2">
      <c r="A19" s="421" t="s">
        <v>506</v>
      </c>
      <c r="B19" s="110" t="s">
        <v>18</v>
      </c>
      <c r="C19" s="424"/>
      <c r="D19" s="424">
        <f>+D20+D21+D22+D23</f>
        <v>0</v>
      </c>
      <c r="E19" s="424">
        <f>+E20+E21+E22+E23</f>
        <v>0</v>
      </c>
      <c r="F19" s="100">
        <f t="shared" si="0"/>
        <v>0</v>
      </c>
    </row>
    <row r="20" spans="1:6" s="420" customFormat="1" x14ac:dyDescent="0.2">
      <c r="A20" s="423" t="s">
        <v>507</v>
      </c>
      <c r="B20" s="110" t="s">
        <v>19</v>
      </c>
      <c r="C20" s="100"/>
      <c r="D20" s="100"/>
      <c r="E20" s="100"/>
      <c r="F20" s="100">
        <f t="shared" si="0"/>
        <v>0</v>
      </c>
    </row>
    <row r="21" spans="1:6" s="420" customFormat="1" x14ac:dyDescent="0.2">
      <c r="A21" s="423" t="s">
        <v>508</v>
      </c>
      <c r="B21" s="110" t="s">
        <v>20</v>
      </c>
      <c r="C21" s="100"/>
      <c r="D21" s="100"/>
      <c r="E21" s="100"/>
      <c r="F21" s="100">
        <f t="shared" si="0"/>
        <v>0</v>
      </c>
    </row>
    <row r="22" spans="1:6" s="420" customFormat="1" x14ac:dyDescent="0.2">
      <c r="A22" s="423" t="s">
        <v>509</v>
      </c>
      <c r="B22" s="110" t="s">
        <v>21</v>
      </c>
      <c r="C22" s="100"/>
      <c r="D22" s="100"/>
      <c r="E22" s="100"/>
      <c r="F22" s="100">
        <f t="shared" si="0"/>
        <v>0</v>
      </c>
    </row>
    <row r="23" spans="1:6" s="420" customFormat="1" x14ac:dyDescent="0.2">
      <c r="A23" s="423" t="s">
        <v>510</v>
      </c>
      <c r="B23" s="110" t="s">
        <v>22</v>
      </c>
      <c r="C23" s="100"/>
      <c r="D23" s="100"/>
      <c r="E23" s="100"/>
      <c r="F23" s="100">
        <f t="shared" si="0"/>
        <v>0</v>
      </c>
    </row>
    <row r="24" spans="1:6" s="420" customFormat="1" x14ac:dyDescent="0.2">
      <c r="A24" s="421" t="s">
        <v>511</v>
      </c>
      <c r="B24" s="110" t="s">
        <v>23</v>
      </c>
      <c r="C24" s="424">
        <f>+C25+C26+C27+C28</f>
        <v>4821</v>
      </c>
      <c r="D24" s="424">
        <f>+D25+D26+D27+D28</f>
        <v>14921</v>
      </c>
      <c r="E24" s="424">
        <f>+E25+E26+E27+E28</f>
        <v>0</v>
      </c>
      <c r="F24" s="100">
        <f t="shared" si="0"/>
        <v>14921</v>
      </c>
    </row>
    <row r="25" spans="1:6" s="420" customFormat="1" x14ac:dyDescent="0.2">
      <c r="A25" s="423" t="s">
        <v>512</v>
      </c>
      <c r="B25" s="110" t="s">
        <v>24</v>
      </c>
      <c r="C25" s="100"/>
      <c r="D25" s="100"/>
      <c r="E25" s="100"/>
      <c r="F25" s="100">
        <f t="shared" si="0"/>
        <v>0</v>
      </c>
    </row>
    <row r="26" spans="1:6" s="420" customFormat="1" ht="22.5" x14ac:dyDescent="0.2">
      <c r="A26" s="423" t="s">
        <v>513</v>
      </c>
      <c r="B26" s="110" t="s">
        <v>25</v>
      </c>
      <c r="C26" s="100"/>
      <c r="D26" s="100"/>
      <c r="E26" s="100"/>
      <c r="F26" s="100">
        <f t="shared" si="0"/>
        <v>0</v>
      </c>
    </row>
    <row r="27" spans="1:6" s="420" customFormat="1" x14ac:dyDescent="0.2">
      <c r="A27" s="423" t="s">
        <v>514</v>
      </c>
      <c r="B27" s="110" t="s">
        <v>26</v>
      </c>
      <c r="C27" s="100">
        <v>4821</v>
      </c>
      <c r="D27" s="100">
        <v>14921</v>
      </c>
      <c r="E27" s="100"/>
      <c r="F27" s="100">
        <f t="shared" si="0"/>
        <v>14921</v>
      </c>
    </row>
    <row r="28" spans="1:6" s="420" customFormat="1" x14ac:dyDescent="0.2">
      <c r="A28" s="423" t="s">
        <v>515</v>
      </c>
      <c r="B28" s="110" t="s">
        <v>27</v>
      </c>
      <c r="C28" s="100"/>
      <c r="D28" s="100"/>
      <c r="E28" s="100"/>
      <c r="F28" s="100">
        <f t="shared" si="0"/>
        <v>0</v>
      </c>
    </row>
    <row r="29" spans="1:6" s="420" customFormat="1" x14ac:dyDescent="0.2">
      <c r="A29" s="421" t="s">
        <v>516</v>
      </c>
      <c r="B29" s="110" t="s">
        <v>28</v>
      </c>
      <c r="C29" s="424"/>
      <c r="D29" s="424">
        <f>+D30+D31+D32+D33</f>
        <v>0</v>
      </c>
      <c r="E29" s="424">
        <f>+E30+E31+E32+E33</f>
        <v>0</v>
      </c>
      <c r="F29" s="100">
        <f t="shared" si="0"/>
        <v>0</v>
      </c>
    </row>
    <row r="30" spans="1:6" s="420" customFormat="1" x14ac:dyDescent="0.2">
      <c r="A30" s="423" t="s">
        <v>517</v>
      </c>
      <c r="B30" s="110" t="s">
        <v>29</v>
      </c>
      <c r="C30" s="100"/>
      <c r="D30" s="100"/>
      <c r="E30" s="100"/>
      <c r="F30" s="100">
        <f t="shared" si="0"/>
        <v>0</v>
      </c>
    </row>
    <row r="31" spans="1:6" s="420" customFormat="1" ht="22.5" x14ac:dyDescent="0.2">
      <c r="A31" s="423" t="s">
        <v>518</v>
      </c>
      <c r="B31" s="110" t="s">
        <v>30</v>
      </c>
      <c r="C31" s="100"/>
      <c r="D31" s="100"/>
      <c r="E31" s="100"/>
      <c r="F31" s="100">
        <f t="shared" si="0"/>
        <v>0</v>
      </c>
    </row>
    <row r="32" spans="1:6" s="420" customFormat="1" x14ac:dyDescent="0.2">
      <c r="A32" s="423" t="s">
        <v>519</v>
      </c>
      <c r="B32" s="110" t="s">
        <v>31</v>
      </c>
      <c r="C32" s="100"/>
      <c r="D32" s="100"/>
      <c r="E32" s="100"/>
      <c r="F32" s="100">
        <f t="shared" si="0"/>
        <v>0</v>
      </c>
    </row>
    <row r="33" spans="1:6" s="420" customFormat="1" x14ac:dyDescent="0.2">
      <c r="A33" s="423" t="s">
        <v>520</v>
      </c>
      <c r="B33" s="110" t="s">
        <v>32</v>
      </c>
      <c r="C33" s="100"/>
      <c r="D33" s="100"/>
      <c r="E33" s="100"/>
      <c r="F33" s="100"/>
    </row>
    <row r="34" spans="1:6" s="420" customFormat="1" x14ac:dyDescent="0.2">
      <c r="A34" s="421" t="s">
        <v>521</v>
      </c>
      <c r="B34" s="110" t="s">
        <v>33</v>
      </c>
      <c r="C34" s="424">
        <f>+C35+C40+C45</f>
        <v>184595</v>
      </c>
      <c r="D34" s="424">
        <f>+D35+D40+D45</f>
        <v>184500</v>
      </c>
      <c r="E34" s="424">
        <f>+E35+E40+E45</f>
        <v>0</v>
      </c>
      <c r="F34" s="424">
        <f>+F35+F40+F45</f>
        <v>184500</v>
      </c>
    </row>
    <row r="35" spans="1:6" s="420" customFormat="1" x14ac:dyDescent="0.2">
      <c r="A35" s="421" t="s">
        <v>522</v>
      </c>
      <c r="B35" s="110" t="s">
        <v>34</v>
      </c>
      <c r="C35" s="424">
        <f>+C36+C37+C38+C39</f>
        <v>184595</v>
      </c>
      <c r="D35" s="424">
        <f>+D36+D37+D38+D39</f>
        <v>184500</v>
      </c>
      <c r="E35" s="424">
        <f>+E36+E37+E38+E39</f>
        <v>0</v>
      </c>
      <c r="F35" s="424">
        <f>+F36+F37+F38+F39</f>
        <v>184500</v>
      </c>
    </row>
    <row r="36" spans="1:6" s="420" customFormat="1" x14ac:dyDescent="0.2">
      <c r="A36" s="423" t="s">
        <v>523</v>
      </c>
      <c r="B36" s="110" t="s">
        <v>90</v>
      </c>
      <c r="C36" s="100"/>
      <c r="D36" s="100"/>
      <c r="E36" s="100"/>
      <c r="F36" s="100"/>
    </row>
    <row r="37" spans="1:6" s="420" customFormat="1" ht="22.5" x14ac:dyDescent="0.2">
      <c r="A37" s="423" t="s">
        <v>524</v>
      </c>
      <c r="B37" s="110" t="s">
        <v>180</v>
      </c>
      <c r="C37" s="100">
        <v>184595</v>
      </c>
      <c r="D37" s="100">
        <v>184500</v>
      </c>
      <c r="E37" s="100"/>
      <c r="F37" s="100">
        <v>184500</v>
      </c>
    </row>
    <row r="38" spans="1:6" s="420" customFormat="1" x14ac:dyDescent="0.2">
      <c r="A38" s="423" t="s">
        <v>525</v>
      </c>
      <c r="B38" s="110" t="s">
        <v>181</v>
      </c>
      <c r="C38" s="100"/>
      <c r="D38" s="100"/>
      <c r="E38" s="100"/>
      <c r="F38" s="100"/>
    </row>
    <row r="39" spans="1:6" s="420" customFormat="1" x14ac:dyDescent="0.2">
      <c r="A39" s="423" t="s">
        <v>526</v>
      </c>
      <c r="B39" s="110" t="s">
        <v>182</v>
      </c>
      <c r="C39" s="100"/>
      <c r="D39" s="100"/>
      <c r="E39" s="100"/>
      <c r="F39" s="100"/>
    </row>
    <row r="40" spans="1:6" s="420" customFormat="1" x14ac:dyDescent="0.2">
      <c r="A40" s="421" t="s">
        <v>527</v>
      </c>
      <c r="B40" s="110" t="s">
        <v>196</v>
      </c>
      <c r="C40" s="424"/>
      <c r="D40" s="424">
        <f>+D41+D42+D43+D44</f>
        <v>0</v>
      </c>
      <c r="E40" s="424">
        <f>+E41+E42+E43+E44</f>
        <v>0</v>
      </c>
      <c r="F40" s="424">
        <f>+F41+F42+F43+F44</f>
        <v>0</v>
      </c>
    </row>
    <row r="41" spans="1:6" s="420" customFormat="1" x14ac:dyDescent="0.2">
      <c r="A41" s="423" t="s">
        <v>528</v>
      </c>
      <c r="B41" s="110" t="s">
        <v>197</v>
      </c>
      <c r="C41" s="100"/>
      <c r="D41" s="100"/>
      <c r="E41" s="100"/>
      <c r="F41" s="100"/>
    </row>
    <row r="42" spans="1:6" s="420" customFormat="1" ht="33.75" x14ac:dyDescent="0.2">
      <c r="A42" s="423" t="s">
        <v>529</v>
      </c>
      <c r="B42" s="110" t="s">
        <v>198</v>
      </c>
      <c r="C42" s="100"/>
      <c r="D42" s="100"/>
      <c r="E42" s="100"/>
      <c r="F42" s="100"/>
    </row>
    <row r="43" spans="1:6" s="420" customFormat="1" ht="22.5" x14ac:dyDescent="0.2">
      <c r="A43" s="423" t="s">
        <v>530</v>
      </c>
      <c r="B43" s="110" t="s">
        <v>199</v>
      </c>
      <c r="C43" s="100"/>
      <c r="D43" s="100"/>
      <c r="E43" s="100"/>
      <c r="F43" s="100"/>
    </row>
    <row r="44" spans="1:6" s="420" customFormat="1" x14ac:dyDescent="0.2">
      <c r="A44" s="423" t="s">
        <v>531</v>
      </c>
      <c r="B44" s="110" t="s">
        <v>200</v>
      </c>
      <c r="C44" s="100"/>
      <c r="D44" s="100"/>
      <c r="E44" s="100"/>
      <c r="F44" s="100"/>
    </row>
    <row r="45" spans="1:6" s="420" customFormat="1" ht="21" x14ac:dyDescent="0.2">
      <c r="A45" s="421" t="s">
        <v>532</v>
      </c>
      <c r="B45" s="110" t="s">
        <v>201</v>
      </c>
      <c r="C45" s="424"/>
      <c r="D45" s="424">
        <f>+D46+D47+D48+D49</f>
        <v>0</v>
      </c>
      <c r="E45" s="424">
        <f>+E46+E47+E48+E49</f>
        <v>0</v>
      </c>
      <c r="F45" s="424">
        <f>+F46+F47+F48+F49</f>
        <v>0</v>
      </c>
    </row>
    <row r="46" spans="1:6" s="420" customFormat="1" x14ac:dyDescent="0.2">
      <c r="A46" s="423" t="s">
        <v>533</v>
      </c>
      <c r="B46" s="110" t="s">
        <v>202</v>
      </c>
      <c r="C46" s="100"/>
      <c r="D46" s="100"/>
      <c r="E46" s="100"/>
      <c r="F46" s="100"/>
    </row>
    <row r="47" spans="1:6" s="420" customFormat="1" ht="33.75" x14ac:dyDescent="0.2">
      <c r="A47" s="423" t="s">
        <v>534</v>
      </c>
      <c r="B47" s="110" t="s">
        <v>203</v>
      </c>
      <c r="C47" s="100"/>
      <c r="D47" s="100"/>
      <c r="E47" s="100"/>
      <c r="F47" s="100"/>
    </row>
    <row r="48" spans="1:6" s="420" customFormat="1" ht="22.5" x14ac:dyDescent="0.2">
      <c r="A48" s="423" t="s">
        <v>535</v>
      </c>
      <c r="B48" s="110" t="s">
        <v>204</v>
      </c>
      <c r="C48" s="100"/>
      <c r="D48" s="100"/>
      <c r="E48" s="100"/>
      <c r="F48" s="100"/>
    </row>
    <row r="49" spans="1:6" s="420" customFormat="1" x14ac:dyDescent="0.2">
      <c r="A49" s="423" t="s">
        <v>536</v>
      </c>
      <c r="B49" s="110" t="s">
        <v>205</v>
      </c>
      <c r="C49" s="100"/>
      <c r="D49" s="100"/>
      <c r="E49" s="100"/>
      <c r="F49" s="100"/>
    </row>
    <row r="50" spans="1:6" s="420" customFormat="1" x14ac:dyDescent="0.2">
      <c r="A50" s="421" t="s">
        <v>537</v>
      </c>
      <c r="B50" s="110" t="s">
        <v>206</v>
      </c>
      <c r="C50" s="100">
        <v>613633</v>
      </c>
      <c r="D50" s="100">
        <v>613633</v>
      </c>
      <c r="E50" s="100"/>
      <c r="F50" s="100">
        <v>613633</v>
      </c>
    </row>
    <row r="51" spans="1:6" s="420" customFormat="1" ht="21" x14ac:dyDescent="0.2">
      <c r="A51" s="421" t="s">
        <v>538</v>
      </c>
      <c r="B51" s="110" t="s">
        <v>207</v>
      </c>
      <c r="C51" s="424">
        <f>+C7+C8+C34+C50</f>
        <v>5355542</v>
      </c>
      <c r="D51" s="424">
        <f>+D7+D8+D34+D50</f>
        <v>4109404</v>
      </c>
      <c r="E51" s="424">
        <f>+E7+E8+E34+E50</f>
        <v>9897</v>
      </c>
      <c r="F51" s="424">
        <f>+F7+F8+F34+F50</f>
        <v>4119301</v>
      </c>
    </row>
    <row r="52" spans="1:6" s="420" customFormat="1" x14ac:dyDescent="0.2">
      <c r="A52" s="421" t="s">
        <v>539</v>
      </c>
      <c r="B52" s="110" t="s">
        <v>208</v>
      </c>
      <c r="C52" s="100">
        <v>4289</v>
      </c>
      <c r="D52" s="100"/>
      <c r="E52" s="100">
        <v>1229</v>
      </c>
      <c r="F52" s="100">
        <v>1229</v>
      </c>
    </row>
    <row r="53" spans="1:6" s="420" customFormat="1" x14ac:dyDescent="0.2">
      <c r="A53" s="421" t="s">
        <v>540</v>
      </c>
      <c r="B53" s="110" t="s">
        <v>209</v>
      </c>
      <c r="C53" s="100"/>
      <c r="D53" s="100"/>
      <c r="E53" s="100"/>
      <c r="F53" s="100"/>
    </row>
    <row r="54" spans="1:6" s="420" customFormat="1" x14ac:dyDescent="0.2">
      <c r="A54" s="421" t="s">
        <v>541</v>
      </c>
      <c r="B54" s="110" t="s">
        <v>210</v>
      </c>
      <c r="C54" s="424">
        <f>+C52+C53</f>
        <v>4289</v>
      </c>
      <c r="D54" s="424">
        <f>+D52+D53</f>
        <v>0</v>
      </c>
      <c r="E54" s="424">
        <f>+E52+E53</f>
        <v>1229</v>
      </c>
      <c r="F54" s="424">
        <f>+F52+F53</f>
        <v>1229</v>
      </c>
    </row>
    <row r="55" spans="1:6" s="420" customFormat="1" x14ac:dyDescent="0.2">
      <c r="A55" s="421" t="s">
        <v>542</v>
      </c>
      <c r="B55" s="110" t="s">
        <v>211</v>
      </c>
      <c r="C55" s="100"/>
      <c r="D55" s="100"/>
      <c r="E55" s="100"/>
      <c r="F55" s="100"/>
    </row>
    <row r="56" spans="1:6" s="420" customFormat="1" x14ac:dyDescent="0.2">
      <c r="A56" s="421" t="s">
        <v>543</v>
      </c>
      <c r="B56" s="110" t="s">
        <v>212</v>
      </c>
      <c r="C56" s="100">
        <v>2408</v>
      </c>
      <c r="D56" s="100">
        <v>1403</v>
      </c>
      <c r="E56" s="100">
        <v>1050</v>
      </c>
      <c r="F56" s="100">
        <f>+D56+E56</f>
        <v>2453</v>
      </c>
    </row>
    <row r="57" spans="1:6" s="420" customFormat="1" x14ac:dyDescent="0.2">
      <c r="A57" s="421" t="s">
        <v>544</v>
      </c>
      <c r="B57" s="110" t="s">
        <v>213</v>
      </c>
      <c r="C57" s="100">
        <v>80971</v>
      </c>
      <c r="D57" s="100">
        <v>651907</v>
      </c>
      <c r="E57" s="100">
        <v>2125</v>
      </c>
      <c r="F57" s="100">
        <f>+D57+E57</f>
        <v>654032</v>
      </c>
    </row>
    <row r="58" spans="1:6" s="420" customFormat="1" x14ac:dyDescent="0.2">
      <c r="A58" s="421" t="s">
        <v>545</v>
      </c>
      <c r="B58" s="110" t="s">
        <v>214</v>
      </c>
      <c r="C58" s="100"/>
      <c r="D58" s="100"/>
      <c r="E58" s="100"/>
      <c r="F58" s="100"/>
    </row>
    <row r="59" spans="1:6" s="420" customFormat="1" x14ac:dyDescent="0.2">
      <c r="A59" s="421" t="s">
        <v>546</v>
      </c>
      <c r="B59" s="110" t="s">
        <v>215</v>
      </c>
      <c r="C59" s="424">
        <f>+C55+C56+C57+C58</f>
        <v>83379</v>
      </c>
      <c r="D59" s="424">
        <f>+D55+D56+D57+D58</f>
        <v>653310</v>
      </c>
      <c r="E59" s="424">
        <f>+E55+E56+E57+E58</f>
        <v>3175</v>
      </c>
      <c r="F59" s="424">
        <f>+F55+F56+F57+F58</f>
        <v>656485</v>
      </c>
    </row>
    <row r="60" spans="1:6" s="420" customFormat="1" x14ac:dyDescent="0.2">
      <c r="A60" s="421" t="s">
        <v>547</v>
      </c>
      <c r="B60" s="110" t="s">
        <v>216</v>
      </c>
      <c r="C60" s="100">
        <v>35731</v>
      </c>
      <c r="D60" s="100">
        <v>21384</v>
      </c>
      <c r="E60" s="100">
        <v>3136</v>
      </c>
      <c r="F60" s="100">
        <f>+D60+E60</f>
        <v>24520</v>
      </c>
    </row>
    <row r="61" spans="1:6" s="420" customFormat="1" x14ac:dyDescent="0.2">
      <c r="A61" s="421" t="s">
        <v>548</v>
      </c>
      <c r="B61" s="110" t="s">
        <v>217</v>
      </c>
      <c r="C61" s="100">
        <v>133</v>
      </c>
      <c r="D61" s="100">
        <v>95</v>
      </c>
      <c r="E61" s="100"/>
      <c r="F61" s="100">
        <f t="shared" ref="F61:F62" si="1">+D61+E61</f>
        <v>95</v>
      </c>
    </row>
    <row r="62" spans="1:6" s="420" customFormat="1" x14ac:dyDescent="0.2">
      <c r="A62" s="421" t="s">
        <v>549</v>
      </c>
      <c r="B62" s="110" t="s">
        <v>218</v>
      </c>
      <c r="C62" s="100">
        <v>3828</v>
      </c>
      <c r="D62" s="100">
        <v>2019</v>
      </c>
      <c r="E62" s="100">
        <v>481</v>
      </c>
      <c r="F62" s="100">
        <f t="shared" si="1"/>
        <v>2500</v>
      </c>
    </row>
    <row r="63" spans="1:6" s="420" customFormat="1" x14ac:dyDescent="0.2">
      <c r="A63" s="421" t="s">
        <v>550</v>
      </c>
      <c r="B63" s="110" t="s">
        <v>219</v>
      </c>
      <c r="C63" s="424">
        <f>+C60+C61+C62</f>
        <v>39692</v>
      </c>
      <c r="D63" s="424">
        <f>+D60+D61+D62</f>
        <v>23498</v>
      </c>
      <c r="E63" s="424">
        <f>+E60+E61+E62</f>
        <v>3617</v>
      </c>
      <c r="F63" s="424">
        <f>+F60+F61+F62</f>
        <v>27115</v>
      </c>
    </row>
    <row r="64" spans="1:6" s="420" customFormat="1" x14ac:dyDescent="0.2">
      <c r="A64" s="421" t="s">
        <v>748</v>
      </c>
      <c r="B64" s="110" t="s">
        <v>220</v>
      </c>
      <c r="C64" s="424"/>
      <c r="D64" s="424"/>
      <c r="E64" s="424">
        <v>10808</v>
      </c>
      <c r="F64" s="424">
        <f>+E64</f>
        <v>10808</v>
      </c>
    </row>
    <row r="65" spans="1:6" s="420" customFormat="1" x14ac:dyDescent="0.2">
      <c r="A65" s="421" t="s">
        <v>749</v>
      </c>
      <c r="B65" s="110" t="s">
        <v>221</v>
      </c>
      <c r="C65" s="424">
        <v>-1703</v>
      </c>
      <c r="D65" s="424">
        <v>-1601</v>
      </c>
      <c r="E65" s="424">
        <v>-7366</v>
      </c>
      <c r="F65" s="424">
        <f>+D65+E65</f>
        <v>-8967</v>
      </c>
    </row>
    <row r="66" spans="1:6" s="420" customFormat="1" x14ac:dyDescent="0.2">
      <c r="A66" s="421" t="s">
        <v>750</v>
      </c>
      <c r="B66" s="110" t="s">
        <v>222</v>
      </c>
      <c r="C66" s="100">
        <v>221</v>
      </c>
      <c r="D66" s="100">
        <v>247</v>
      </c>
      <c r="E66" s="100">
        <v>637</v>
      </c>
      <c r="F66" s="424">
        <f t="shared" ref="F66:F67" si="2">+D66+E66</f>
        <v>884</v>
      </c>
    </row>
    <row r="67" spans="1:6" s="420" customFormat="1" ht="31.5" x14ac:dyDescent="0.2">
      <c r="A67" s="421" t="s">
        <v>751</v>
      </c>
      <c r="B67" s="110" t="s">
        <v>223</v>
      </c>
      <c r="C67" s="100">
        <v>221</v>
      </c>
      <c r="D67" s="100"/>
      <c r="E67" s="100">
        <v>69</v>
      </c>
      <c r="F67" s="424">
        <f t="shared" si="2"/>
        <v>69</v>
      </c>
    </row>
    <row r="68" spans="1:6" s="420" customFormat="1" x14ac:dyDescent="0.2">
      <c r="A68" s="421" t="s">
        <v>551</v>
      </c>
      <c r="B68" s="110" t="s">
        <v>224</v>
      </c>
      <c r="C68" s="424">
        <f>+C66+C67+C65</f>
        <v>-1261</v>
      </c>
      <c r="D68" s="424">
        <f>+D66+D67+D65</f>
        <v>-1354</v>
      </c>
      <c r="E68" s="424">
        <f>+E66+E67+E65+E64</f>
        <v>4148</v>
      </c>
      <c r="F68" s="424">
        <f>SUM(F64:F67)</f>
        <v>2794</v>
      </c>
    </row>
    <row r="69" spans="1:6" s="420" customFormat="1" x14ac:dyDescent="0.2">
      <c r="A69" s="421" t="s">
        <v>552</v>
      </c>
      <c r="B69" s="110" t="s">
        <v>641</v>
      </c>
      <c r="C69" s="100"/>
      <c r="D69" s="100"/>
      <c r="E69" s="100"/>
      <c r="F69" s="100"/>
    </row>
    <row r="70" spans="1:6" s="420" customFormat="1" ht="16.5" thickBot="1" x14ac:dyDescent="0.25">
      <c r="A70" s="425" t="s">
        <v>553</v>
      </c>
      <c r="B70" s="112" t="s">
        <v>752</v>
      </c>
      <c r="C70" s="426">
        <f>+C51+C54+C59+C63+C68+C69</f>
        <v>5481641</v>
      </c>
      <c r="D70" s="426">
        <f>+D51+D54+D59+D63+D68+D69</f>
        <v>4784858</v>
      </c>
      <c r="E70" s="426">
        <f>+E51+E54+E59+E63+E68+E69</f>
        <v>22066</v>
      </c>
      <c r="F70" s="426">
        <f>+F51+F54+F59+F63+F68+F69</f>
        <v>4806924</v>
      </c>
    </row>
    <row r="71" spans="1:6" x14ac:dyDescent="0.25">
      <c r="A71" s="427"/>
      <c r="D71" s="428"/>
      <c r="E71" s="428"/>
      <c r="F71" s="429"/>
    </row>
    <row r="72" spans="1:6" x14ac:dyDescent="0.25">
      <c r="A72" s="427"/>
      <c r="D72" s="428"/>
      <c r="E72" s="428"/>
      <c r="F72" s="429"/>
    </row>
    <row r="73" spans="1:6" x14ac:dyDescent="0.25">
      <c r="A73" s="430"/>
      <c r="D73" s="428"/>
      <c r="E73" s="428"/>
      <c r="F73" s="429"/>
    </row>
    <row r="74" spans="1:6" x14ac:dyDescent="0.25">
      <c r="A74" s="756"/>
      <c r="B74" s="756"/>
      <c r="C74" s="756"/>
      <c r="D74" s="756"/>
      <c r="E74" s="756"/>
      <c r="F74" s="756"/>
    </row>
    <row r="75" spans="1:6" x14ac:dyDescent="0.25">
      <c r="A75" s="756"/>
      <c r="B75" s="756"/>
      <c r="C75" s="756"/>
      <c r="D75" s="756"/>
      <c r="E75" s="756"/>
      <c r="F75" s="756"/>
    </row>
  </sheetData>
  <mergeCells count="11">
    <mergeCell ref="A74:F74"/>
    <mergeCell ref="A75:F75"/>
    <mergeCell ref="A1:F1"/>
    <mergeCell ref="D2:F2"/>
    <mergeCell ref="A3:A5"/>
    <mergeCell ref="B3:B5"/>
    <mergeCell ref="D3:D4"/>
    <mergeCell ref="E3:E4"/>
    <mergeCell ref="F3:F4"/>
    <mergeCell ref="C3:C4"/>
    <mergeCell ref="C5:F5"/>
  </mergeCells>
  <phoneticPr fontId="26" type="noConversion"/>
  <printOptions horizontalCentered="1"/>
  <pageMargins left="0.78740157480314965" right="0.82677165354330717" top="1.1023622047244095" bottom="0.98425196850393704" header="0.78740157480314965" footer="0.78740157480314965"/>
  <pageSetup paperSize="9" scale="79" orientation="portrait" horizontalDpi="300" verticalDpi="300" r:id="rId1"/>
  <headerFooter alignWithMargins="0">
    <oddHeader>&amp;L&amp;"Times New Roman,Félkövér dőlt"Ibrány Város Önkormányzata&amp;R&amp;"Times New Roman,Félkövér dőlt"11. számú melléklet a 9/2018. (V. 29.) önkormányzati rendelethez</oddHeader>
    <oddFooter>&amp;C&amp;P</oddFooter>
  </headerFooter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00" zoomScaleSheetLayoutView="100" workbookViewId="0">
      <selection activeCell="G9" sqref="G9"/>
    </sheetView>
  </sheetViews>
  <sheetFormatPr defaultColWidth="9.33203125" defaultRowHeight="15.75" x14ac:dyDescent="0.25"/>
  <cols>
    <col min="1" max="1" width="9.5" style="212" customWidth="1"/>
    <col min="2" max="2" width="60.83203125" style="212" customWidth="1"/>
    <col min="3" max="5" width="15.83203125" style="213" customWidth="1"/>
    <col min="6" max="16384" width="9.33203125" style="223"/>
  </cols>
  <sheetData>
    <row r="1" spans="1:5" ht="15.95" customHeight="1" x14ac:dyDescent="0.25">
      <c r="A1" s="700" t="s">
        <v>3</v>
      </c>
      <c r="B1" s="700"/>
      <c r="C1" s="700"/>
      <c r="D1" s="700"/>
      <c r="E1" s="700"/>
    </row>
    <row r="2" spans="1:5" ht="15.95" customHeight="1" thickBot="1" x14ac:dyDescent="0.3">
      <c r="A2" s="32" t="s">
        <v>109</v>
      </c>
      <c r="B2" s="32"/>
      <c r="C2" s="210"/>
      <c r="D2" s="210"/>
      <c r="E2" s="210" t="s">
        <v>637</v>
      </c>
    </row>
    <row r="3" spans="1:5" ht="15.95" customHeight="1" x14ac:dyDescent="0.25">
      <c r="A3" s="701" t="s">
        <v>58</v>
      </c>
      <c r="B3" s="703" t="s">
        <v>5</v>
      </c>
      <c r="C3" s="705" t="str">
        <f>+'1.1.sz.mell.'!C3:E3</f>
        <v>2017. évi</v>
      </c>
      <c r="D3" s="705"/>
      <c r="E3" s="706"/>
    </row>
    <row r="4" spans="1:5" ht="38.1" customHeight="1" thickBot="1" x14ac:dyDescent="0.3">
      <c r="A4" s="702"/>
      <c r="B4" s="704"/>
      <c r="C4" s="34" t="s">
        <v>171</v>
      </c>
      <c r="D4" s="34" t="s">
        <v>176</v>
      </c>
      <c r="E4" s="35" t="s">
        <v>177</v>
      </c>
    </row>
    <row r="5" spans="1:5" s="224" customFormat="1" ht="12" customHeight="1" thickBot="1" x14ac:dyDescent="0.25">
      <c r="A5" s="188" t="s">
        <v>336</v>
      </c>
      <c r="B5" s="189" t="s">
        <v>337</v>
      </c>
      <c r="C5" s="189" t="s">
        <v>338</v>
      </c>
      <c r="D5" s="189" t="s">
        <v>339</v>
      </c>
      <c r="E5" s="235" t="s">
        <v>340</v>
      </c>
    </row>
    <row r="6" spans="1:5" s="225" customFormat="1" ht="12" customHeight="1" thickBot="1" x14ac:dyDescent="0.25">
      <c r="A6" s="183" t="s">
        <v>6</v>
      </c>
      <c r="B6" s="184" t="s">
        <v>230</v>
      </c>
      <c r="C6" s="215">
        <f>SUM(C7:C12)</f>
        <v>0</v>
      </c>
      <c r="D6" s="215">
        <f>SUM(D7:D12)</f>
        <v>0</v>
      </c>
      <c r="E6" s="198">
        <f>SUM(E7:E12)</f>
        <v>0</v>
      </c>
    </row>
    <row r="7" spans="1:5" s="225" customFormat="1" ht="12" customHeight="1" x14ac:dyDescent="0.2">
      <c r="A7" s="178" t="s">
        <v>70</v>
      </c>
      <c r="B7" s="226" t="s">
        <v>231</v>
      </c>
      <c r="C7" s="217"/>
      <c r="D7" s="217"/>
      <c r="E7" s="200"/>
    </row>
    <row r="8" spans="1:5" s="225" customFormat="1" ht="12" customHeight="1" x14ac:dyDescent="0.2">
      <c r="A8" s="177" t="s">
        <v>71</v>
      </c>
      <c r="B8" s="227" t="s">
        <v>232</v>
      </c>
      <c r="C8" s="216"/>
      <c r="D8" s="216"/>
      <c r="E8" s="199"/>
    </row>
    <row r="9" spans="1:5" s="225" customFormat="1" ht="12" customHeight="1" x14ac:dyDescent="0.2">
      <c r="A9" s="177" t="s">
        <v>72</v>
      </c>
      <c r="B9" s="227" t="s">
        <v>233</v>
      </c>
      <c r="C9" s="216"/>
      <c r="D9" s="216"/>
      <c r="E9" s="199"/>
    </row>
    <row r="10" spans="1:5" s="225" customFormat="1" ht="12" customHeight="1" x14ac:dyDescent="0.2">
      <c r="A10" s="177" t="s">
        <v>73</v>
      </c>
      <c r="B10" s="227" t="s">
        <v>234</v>
      </c>
      <c r="C10" s="216"/>
      <c r="D10" s="216"/>
      <c r="E10" s="199"/>
    </row>
    <row r="11" spans="1:5" s="225" customFormat="1" ht="12" customHeight="1" x14ac:dyDescent="0.2">
      <c r="A11" s="177" t="s">
        <v>105</v>
      </c>
      <c r="B11" s="227" t="s">
        <v>235</v>
      </c>
      <c r="C11" s="216"/>
      <c r="D11" s="216"/>
      <c r="E11" s="199"/>
    </row>
    <row r="12" spans="1:5" s="225" customFormat="1" ht="12" customHeight="1" thickBot="1" x14ac:dyDescent="0.25">
      <c r="A12" s="179" t="s">
        <v>74</v>
      </c>
      <c r="B12" s="207" t="s">
        <v>762</v>
      </c>
      <c r="C12" s="218"/>
      <c r="D12" s="218"/>
      <c r="E12" s="201"/>
    </row>
    <row r="13" spans="1:5" s="225" customFormat="1" ht="12" customHeight="1" thickBot="1" x14ac:dyDescent="0.25">
      <c r="A13" s="183" t="s">
        <v>7</v>
      </c>
      <c r="B13" s="205" t="s">
        <v>236</v>
      </c>
      <c r="C13" s="215">
        <f>SUM(C14:C18)</f>
        <v>0</v>
      </c>
      <c r="D13" s="215">
        <f>SUM(D14:D18)</f>
        <v>0</v>
      </c>
      <c r="E13" s="198">
        <f>SUM(E14:E18)</f>
        <v>0</v>
      </c>
    </row>
    <row r="14" spans="1:5" s="225" customFormat="1" ht="12" customHeight="1" x14ac:dyDescent="0.2">
      <c r="A14" s="178" t="s">
        <v>76</v>
      </c>
      <c r="B14" s="226" t="s">
        <v>237</v>
      </c>
      <c r="C14" s="217"/>
      <c r="D14" s="217"/>
      <c r="E14" s="200"/>
    </row>
    <row r="15" spans="1:5" s="225" customFormat="1" ht="12" customHeight="1" x14ac:dyDescent="0.2">
      <c r="A15" s="177" t="s">
        <v>77</v>
      </c>
      <c r="B15" s="227" t="s">
        <v>238</v>
      </c>
      <c r="C15" s="216"/>
      <c r="D15" s="216"/>
      <c r="E15" s="199"/>
    </row>
    <row r="16" spans="1:5" s="225" customFormat="1" ht="12" customHeight="1" x14ac:dyDescent="0.2">
      <c r="A16" s="177" t="s">
        <v>78</v>
      </c>
      <c r="B16" s="227" t="s">
        <v>239</v>
      </c>
      <c r="C16" s="216"/>
      <c r="D16" s="216"/>
      <c r="E16" s="199"/>
    </row>
    <row r="17" spans="1:5" s="225" customFormat="1" ht="12" customHeight="1" x14ac:dyDescent="0.2">
      <c r="A17" s="177" t="s">
        <v>79</v>
      </c>
      <c r="B17" s="227" t="s">
        <v>240</v>
      </c>
      <c r="C17" s="216"/>
      <c r="D17" s="216"/>
      <c r="E17" s="199"/>
    </row>
    <row r="18" spans="1:5" s="225" customFormat="1" ht="12" customHeight="1" x14ac:dyDescent="0.2">
      <c r="A18" s="177" t="s">
        <v>80</v>
      </c>
      <c r="B18" s="227" t="s">
        <v>241</v>
      </c>
      <c r="C18" s="216"/>
      <c r="D18" s="216"/>
      <c r="E18" s="199"/>
    </row>
    <row r="19" spans="1:5" s="225" customFormat="1" ht="12" customHeight="1" thickBot="1" x14ac:dyDescent="0.25">
      <c r="A19" s="179" t="s">
        <v>87</v>
      </c>
      <c r="B19" s="228" t="s">
        <v>242</v>
      </c>
      <c r="C19" s="218"/>
      <c r="D19" s="218"/>
      <c r="E19" s="201"/>
    </row>
    <row r="20" spans="1:5" s="225" customFormat="1" ht="12" customHeight="1" thickBot="1" x14ac:dyDescent="0.25">
      <c r="A20" s="183" t="s">
        <v>8</v>
      </c>
      <c r="B20" s="184" t="s">
        <v>243</v>
      </c>
      <c r="C20" s="215">
        <f>SUM(C21:C25)</f>
        <v>0</v>
      </c>
      <c r="D20" s="215">
        <f>SUM(D21:D25)</f>
        <v>0</v>
      </c>
      <c r="E20" s="198">
        <f>SUM(E21:E25)</f>
        <v>0</v>
      </c>
    </row>
    <row r="21" spans="1:5" s="225" customFormat="1" ht="12" customHeight="1" x14ac:dyDescent="0.2">
      <c r="A21" s="178" t="s">
        <v>59</v>
      </c>
      <c r="B21" s="226" t="s">
        <v>244</v>
      </c>
      <c r="C21" s="217"/>
      <c r="D21" s="217"/>
      <c r="E21" s="200"/>
    </row>
    <row r="22" spans="1:5" s="225" customFormat="1" ht="12" customHeight="1" x14ac:dyDescent="0.2">
      <c r="A22" s="177" t="s">
        <v>60</v>
      </c>
      <c r="B22" s="227" t="s">
        <v>245</v>
      </c>
      <c r="C22" s="216"/>
      <c r="D22" s="216"/>
      <c r="E22" s="199"/>
    </row>
    <row r="23" spans="1:5" s="225" customFormat="1" ht="12" customHeight="1" x14ac:dyDescent="0.2">
      <c r="A23" s="177" t="s">
        <v>61</v>
      </c>
      <c r="B23" s="227" t="s">
        <v>246</v>
      </c>
      <c r="C23" s="216"/>
      <c r="D23" s="216"/>
      <c r="E23" s="199"/>
    </row>
    <row r="24" spans="1:5" s="225" customFormat="1" ht="12" customHeight="1" x14ac:dyDescent="0.2">
      <c r="A24" s="177" t="s">
        <v>62</v>
      </c>
      <c r="B24" s="227" t="s">
        <v>247</v>
      </c>
      <c r="C24" s="216"/>
      <c r="D24" s="216"/>
      <c r="E24" s="199"/>
    </row>
    <row r="25" spans="1:5" s="225" customFormat="1" ht="12" customHeight="1" x14ac:dyDescent="0.2">
      <c r="A25" s="177" t="s">
        <v>119</v>
      </c>
      <c r="B25" s="227" t="s">
        <v>248</v>
      </c>
      <c r="C25" s="216"/>
      <c r="D25" s="216"/>
      <c r="E25" s="199"/>
    </row>
    <row r="26" spans="1:5" s="225" customFormat="1" ht="12" customHeight="1" thickBot="1" x14ac:dyDescent="0.25">
      <c r="A26" s="179" t="s">
        <v>120</v>
      </c>
      <c r="B26" s="228" t="s">
        <v>249</v>
      </c>
      <c r="C26" s="218"/>
      <c r="D26" s="218"/>
      <c r="E26" s="201"/>
    </row>
    <row r="27" spans="1:5" s="225" customFormat="1" ht="12" customHeight="1" thickBot="1" x14ac:dyDescent="0.25">
      <c r="A27" s="183" t="s">
        <v>121</v>
      </c>
      <c r="B27" s="184" t="s">
        <v>617</v>
      </c>
      <c r="C27" s="221">
        <f>SUM(C28:C33)</f>
        <v>200000</v>
      </c>
      <c r="D27" s="221">
        <f>SUM(D28:D33)</f>
        <v>200000</v>
      </c>
      <c r="E27" s="234">
        <f>SUM(E28:E33)</f>
        <v>100000</v>
      </c>
    </row>
    <row r="28" spans="1:5" s="225" customFormat="1" ht="12" customHeight="1" x14ac:dyDescent="0.2">
      <c r="A28" s="178" t="s">
        <v>250</v>
      </c>
      <c r="B28" s="226" t="s">
        <v>727</v>
      </c>
      <c r="C28" s="217"/>
      <c r="D28" s="217"/>
      <c r="E28" s="200"/>
    </row>
    <row r="29" spans="1:5" s="225" customFormat="1" ht="12" customHeight="1" x14ac:dyDescent="0.2">
      <c r="A29" s="177" t="s">
        <v>251</v>
      </c>
      <c r="B29" s="227" t="s">
        <v>621</v>
      </c>
      <c r="C29" s="216"/>
      <c r="D29" s="216"/>
      <c r="E29" s="199"/>
    </row>
    <row r="30" spans="1:5" s="225" customFormat="1" ht="12" customHeight="1" x14ac:dyDescent="0.2">
      <c r="A30" s="177" t="s">
        <v>252</v>
      </c>
      <c r="B30" s="227" t="s">
        <v>622</v>
      </c>
      <c r="C30" s="634">
        <f>+'6.3. sz. mell ÖNK'!C32</f>
        <v>200000</v>
      </c>
      <c r="D30" s="216">
        <f>+'6.3. sz. mell ÖNK'!D32</f>
        <v>200000</v>
      </c>
      <c r="E30" s="199">
        <f>+'6.3. sz. mell ÖNK'!E32</f>
        <v>100000</v>
      </c>
    </row>
    <row r="31" spans="1:5" s="225" customFormat="1" ht="12" customHeight="1" x14ac:dyDescent="0.2">
      <c r="A31" s="177" t="s">
        <v>618</v>
      </c>
      <c r="B31" s="227" t="s">
        <v>726</v>
      </c>
      <c r="C31" s="216"/>
      <c r="D31" s="216"/>
      <c r="E31" s="199"/>
    </row>
    <row r="32" spans="1:5" s="225" customFormat="1" ht="12" customHeight="1" x14ac:dyDescent="0.2">
      <c r="A32" s="177" t="s">
        <v>619</v>
      </c>
      <c r="B32" s="227" t="s">
        <v>631</v>
      </c>
      <c r="C32" s="216"/>
      <c r="D32" s="216"/>
      <c r="E32" s="199"/>
    </row>
    <row r="33" spans="1:5" s="225" customFormat="1" ht="12" customHeight="1" thickBot="1" x14ac:dyDescent="0.25">
      <c r="A33" s="179" t="s">
        <v>620</v>
      </c>
      <c r="B33" s="207" t="s">
        <v>253</v>
      </c>
      <c r="C33" s="218"/>
      <c r="D33" s="218"/>
      <c r="E33" s="201"/>
    </row>
    <row r="34" spans="1:5" s="225" customFormat="1" ht="12" customHeight="1" thickBot="1" x14ac:dyDescent="0.25">
      <c r="A34" s="183" t="s">
        <v>10</v>
      </c>
      <c r="B34" s="184" t="s">
        <v>254</v>
      </c>
      <c r="C34" s="215">
        <f>SUM(C35:C44)</f>
        <v>38682354</v>
      </c>
      <c r="D34" s="215">
        <f>SUM(D35:D44)</f>
        <v>11039999</v>
      </c>
      <c r="E34" s="198">
        <f>SUM(E35:E44)</f>
        <v>7712349</v>
      </c>
    </row>
    <row r="35" spans="1:5" s="225" customFormat="1" ht="12" customHeight="1" x14ac:dyDescent="0.2">
      <c r="A35" s="180" t="s">
        <v>63</v>
      </c>
      <c r="B35" s="654" t="s">
        <v>255</v>
      </c>
      <c r="C35" s="79">
        <f>+'8.1.2. sz. mell. GAM'!C9+'8.2.2. sz. mell. ILMKS'!C9</f>
        <v>7299213</v>
      </c>
      <c r="D35" s="79">
        <f>+'8.1.2. sz. mell. GAM'!D9+'8.2.2. sz. mell. ILMKS'!D9</f>
        <v>7799213</v>
      </c>
      <c r="E35" s="335">
        <f>+'8.1.2. sz. mell. GAM'!E9+'8.2.2. sz. mell. ILMKS'!E9</f>
        <v>5364396</v>
      </c>
    </row>
    <row r="36" spans="1:5" s="225" customFormat="1" ht="12" customHeight="1" x14ac:dyDescent="0.2">
      <c r="A36" s="177" t="s">
        <v>64</v>
      </c>
      <c r="B36" s="227" t="s">
        <v>256</v>
      </c>
      <c r="C36" s="217">
        <f>+'8.1.2. sz. mell. GAM'!C10+'8.2.2. sz. mell. ILMKS'!C10</f>
        <v>23159333</v>
      </c>
      <c r="D36" s="217">
        <f>+'8.1.2. sz. mell. GAM'!D10+'8.2.2. sz. mell. ILMKS'!D10</f>
        <v>0</v>
      </c>
      <c r="E36" s="337">
        <f>+'8.1.2. sz. mell. GAM'!E10+'8.2.2. sz. mell. ILMKS'!E10</f>
        <v>0</v>
      </c>
    </row>
    <row r="37" spans="1:5" s="225" customFormat="1" ht="12" customHeight="1" x14ac:dyDescent="0.2">
      <c r="A37" s="177" t="s">
        <v>65</v>
      </c>
      <c r="B37" s="227" t="s">
        <v>257</v>
      </c>
      <c r="C37" s="217">
        <f>+'8.1.2. sz. mell. GAM'!C11+'8.2.2. sz. mell. ILMKS'!C11</f>
        <v>0</v>
      </c>
      <c r="D37" s="217">
        <f>+'8.1.2. sz. mell. GAM'!D11+'8.2.2. sz. mell. ILMKS'!D11</f>
        <v>0</v>
      </c>
      <c r="E37" s="337">
        <f>+'8.1.2. sz. mell. GAM'!E11+'8.2.2. sz. mell. ILMKS'!E11</f>
        <v>0</v>
      </c>
    </row>
    <row r="38" spans="1:5" s="225" customFormat="1" ht="12" customHeight="1" x14ac:dyDescent="0.2">
      <c r="A38" s="177" t="s">
        <v>123</v>
      </c>
      <c r="B38" s="227" t="s">
        <v>258</v>
      </c>
      <c r="C38" s="217">
        <f>+'8.1.2. sz. mell. GAM'!C12+'8.2.2. sz. mell. ILMKS'!C12</f>
        <v>0</v>
      </c>
      <c r="D38" s="217">
        <f>+'8.1.2. sz. mell. GAM'!D12+'8.2.2. sz. mell. ILMKS'!D12</f>
        <v>0</v>
      </c>
      <c r="E38" s="337">
        <f>+'8.1.2. sz. mell. GAM'!E12+'8.2.2. sz. mell. ILMKS'!E12</f>
        <v>0</v>
      </c>
    </row>
    <row r="39" spans="1:5" s="225" customFormat="1" ht="12" customHeight="1" x14ac:dyDescent="0.2">
      <c r="A39" s="177" t="s">
        <v>124</v>
      </c>
      <c r="B39" s="227" t="s">
        <v>259</v>
      </c>
      <c r="C39" s="217">
        <f>+'8.1.2. sz. mell. GAM'!C13+'8.2.2. sz. mell. ILMKS'!C13</f>
        <v>0</v>
      </c>
      <c r="D39" s="217">
        <f>+'8.1.2. sz. mell. GAM'!D13+'8.2.2. sz. mell. ILMKS'!D13</f>
        <v>1000000</v>
      </c>
      <c r="E39" s="337">
        <f>+'8.1.2. sz. mell. GAM'!E13+'8.2.2. sz. mell. ILMKS'!E13</f>
        <v>708321</v>
      </c>
    </row>
    <row r="40" spans="1:5" s="225" customFormat="1" ht="12" customHeight="1" x14ac:dyDescent="0.2">
      <c r="A40" s="177" t="s">
        <v>125</v>
      </c>
      <c r="B40" s="227" t="s">
        <v>260</v>
      </c>
      <c r="C40" s="217">
        <f>+'8.1.2. sz. mell. GAM'!C14+'8.2.2. sz. mell. ILMKS'!C14</f>
        <v>8223808</v>
      </c>
      <c r="D40" s="217">
        <f>+'8.1.2. sz. mell. GAM'!D14+'8.2.2. sz. mell. ILMKS'!D14</f>
        <v>2240786</v>
      </c>
      <c r="E40" s="337">
        <f>+'8.1.2. sz. mell. GAM'!E14+'8.2.2. sz. mell. ILMKS'!E14</f>
        <v>1639632</v>
      </c>
    </row>
    <row r="41" spans="1:5" s="225" customFormat="1" ht="12" customHeight="1" x14ac:dyDescent="0.2">
      <c r="A41" s="177" t="s">
        <v>126</v>
      </c>
      <c r="B41" s="227" t="s">
        <v>261</v>
      </c>
      <c r="C41" s="216"/>
      <c r="D41" s="216"/>
      <c r="E41" s="199"/>
    </row>
    <row r="42" spans="1:5" s="225" customFormat="1" ht="12" customHeight="1" x14ac:dyDescent="0.2">
      <c r="A42" s="177" t="s">
        <v>127</v>
      </c>
      <c r="B42" s="227" t="s">
        <v>262</v>
      </c>
      <c r="C42" s="216"/>
      <c r="D42" s="216"/>
      <c r="E42" s="199"/>
    </row>
    <row r="43" spans="1:5" s="225" customFormat="1" ht="12" customHeight="1" x14ac:dyDescent="0.2">
      <c r="A43" s="177" t="s">
        <v>263</v>
      </c>
      <c r="B43" s="227" t="s">
        <v>264</v>
      </c>
      <c r="C43" s="219"/>
      <c r="D43" s="219"/>
      <c r="E43" s="202"/>
    </row>
    <row r="44" spans="1:5" s="225" customFormat="1" ht="12" customHeight="1" thickBot="1" x14ac:dyDescent="0.25">
      <c r="A44" s="181" t="s">
        <v>265</v>
      </c>
      <c r="B44" s="656" t="s">
        <v>266</v>
      </c>
      <c r="C44" s="662"/>
      <c r="D44" s="662"/>
      <c r="E44" s="682"/>
    </row>
    <row r="45" spans="1:5" s="225" customFormat="1" ht="12" customHeight="1" thickBot="1" x14ac:dyDescent="0.25">
      <c r="A45" s="183" t="s">
        <v>11</v>
      </c>
      <c r="B45" s="184" t="s">
        <v>267</v>
      </c>
      <c r="C45" s="215">
        <f>SUM(C46:C50)</f>
        <v>0</v>
      </c>
      <c r="D45" s="215">
        <f>SUM(D46:D50)</f>
        <v>0</v>
      </c>
      <c r="E45" s="198">
        <f>SUM(E46:E50)</f>
        <v>0</v>
      </c>
    </row>
    <row r="46" spans="1:5" s="225" customFormat="1" ht="12" customHeight="1" x14ac:dyDescent="0.2">
      <c r="A46" s="178" t="s">
        <v>66</v>
      </c>
      <c r="B46" s="226" t="s">
        <v>268</v>
      </c>
      <c r="C46" s="236"/>
      <c r="D46" s="236"/>
      <c r="E46" s="204"/>
    </row>
    <row r="47" spans="1:5" s="225" customFormat="1" ht="12" customHeight="1" x14ac:dyDescent="0.2">
      <c r="A47" s="177" t="s">
        <v>67</v>
      </c>
      <c r="B47" s="227" t="s">
        <v>269</v>
      </c>
      <c r="C47" s="219"/>
      <c r="D47" s="219"/>
      <c r="E47" s="202"/>
    </row>
    <row r="48" spans="1:5" s="225" customFormat="1" ht="12" customHeight="1" x14ac:dyDescent="0.2">
      <c r="A48" s="177" t="s">
        <v>270</v>
      </c>
      <c r="B48" s="227" t="s">
        <v>271</v>
      </c>
      <c r="C48" s="219"/>
      <c r="D48" s="219"/>
      <c r="E48" s="202"/>
    </row>
    <row r="49" spans="1:5" s="225" customFormat="1" ht="12" customHeight="1" x14ac:dyDescent="0.2">
      <c r="A49" s="177" t="s">
        <v>272</v>
      </c>
      <c r="B49" s="227" t="s">
        <v>273</v>
      </c>
      <c r="C49" s="219"/>
      <c r="D49" s="219"/>
      <c r="E49" s="202"/>
    </row>
    <row r="50" spans="1:5" s="225" customFormat="1" ht="12" customHeight="1" thickBot="1" x14ac:dyDescent="0.25">
      <c r="A50" s="179" t="s">
        <v>274</v>
      </c>
      <c r="B50" s="228" t="s">
        <v>275</v>
      </c>
      <c r="C50" s="220"/>
      <c r="D50" s="220"/>
      <c r="E50" s="203"/>
    </row>
    <row r="51" spans="1:5" s="225" customFormat="1" ht="17.25" customHeight="1" thickBot="1" x14ac:dyDescent="0.25">
      <c r="A51" s="183" t="s">
        <v>128</v>
      </c>
      <c r="B51" s="184" t="s">
        <v>276</v>
      </c>
      <c r="C51" s="215">
        <f>SUM(C52:C54)</f>
        <v>0</v>
      </c>
      <c r="D51" s="215">
        <f>SUM(D52:D54)</f>
        <v>0</v>
      </c>
      <c r="E51" s="198">
        <f>SUM(E52:E54)</f>
        <v>0</v>
      </c>
    </row>
    <row r="52" spans="1:5" s="225" customFormat="1" ht="12" customHeight="1" x14ac:dyDescent="0.2">
      <c r="A52" s="178" t="s">
        <v>68</v>
      </c>
      <c r="B52" s="226" t="s">
        <v>277</v>
      </c>
      <c r="C52" s="217"/>
      <c r="D52" s="217"/>
      <c r="E52" s="200"/>
    </row>
    <row r="53" spans="1:5" s="225" customFormat="1" ht="12" customHeight="1" x14ac:dyDescent="0.2">
      <c r="A53" s="177" t="s">
        <v>69</v>
      </c>
      <c r="B53" s="227" t="s">
        <v>278</v>
      </c>
      <c r="C53" s="216"/>
      <c r="D53" s="216"/>
      <c r="E53" s="199"/>
    </row>
    <row r="54" spans="1:5" s="225" customFormat="1" ht="12" customHeight="1" x14ac:dyDescent="0.2">
      <c r="A54" s="177" t="s">
        <v>279</v>
      </c>
      <c r="B54" s="227" t="s">
        <v>280</v>
      </c>
      <c r="C54" s="216"/>
      <c r="D54" s="216"/>
      <c r="E54" s="199"/>
    </row>
    <row r="55" spans="1:5" s="225" customFormat="1" ht="12" customHeight="1" thickBot="1" x14ac:dyDescent="0.25">
      <c r="A55" s="179" t="s">
        <v>281</v>
      </c>
      <c r="B55" s="228" t="s">
        <v>282</v>
      </c>
      <c r="C55" s="218"/>
      <c r="D55" s="218"/>
      <c r="E55" s="201"/>
    </row>
    <row r="56" spans="1:5" s="225" customFormat="1" ht="12" customHeight="1" thickBot="1" x14ac:dyDescent="0.25">
      <c r="A56" s="183" t="s">
        <v>13</v>
      </c>
      <c r="B56" s="205" t="s">
        <v>283</v>
      </c>
      <c r="C56" s="215">
        <f>SUM(C57:C59)</f>
        <v>0</v>
      </c>
      <c r="D56" s="215">
        <f>SUM(D57:D59)</f>
        <v>0</v>
      </c>
      <c r="E56" s="198">
        <f>SUM(E57:E59)</f>
        <v>0</v>
      </c>
    </row>
    <row r="57" spans="1:5" s="225" customFormat="1" ht="12" customHeight="1" x14ac:dyDescent="0.2">
      <c r="A57" s="178" t="s">
        <v>129</v>
      </c>
      <c r="B57" s="226" t="s">
        <v>284</v>
      </c>
      <c r="C57" s="219"/>
      <c r="D57" s="219"/>
      <c r="E57" s="202"/>
    </row>
    <row r="58" spans="1:5" s="225" customFormat="1" ht="12" customHeight="1" x14ac:dyDescent="0.2">
      <c r="A58" s="177" t="s">
        <v>130</v>
      </c>
      <c r="B58" s="227" t="s">
        <v>285</v>
      </c>
      <c r="C58" s="219"/>
      <c r="D58" s="219"/>
      <c r="E58" s="202"/>
    </row>
    <row r="59" spans="1:5" s="225" customFormat="1" ht="12" customHeight="1" x14ac:dyDescent="0.2">
      <c r="A59" s="177" t="s">
        <v>150</v>
      </c>
      <c r="B59" s="227" t="s">
        <v>286</v>
      </c>
      <c r="C59" s="219"/>
      <c r="D59" s="219"/>
      <c r="E59" s="202"/>
    </row>
    <row r="60" spans="1:5" s="225" customFormat="1" ht="12" customHeight="1" thickBot="1" x14ac:dyDescent="0.25">
      <c r="A60" s="179" t="s">
        <v>287</v>
      </c>
      <c r="B60" s="228" t="s">
        <v>288</v>
      </c>
      <c r="C60" s="219"/>
      <c r="D60" s="219"/>
      <c r="E60" s="202"/>
    </row>
    <row r="61" spans="1:5" s="225" customFormat="1" ht="12" customHeight="1" thickBot="1" x14ac:dyDescent="0.25">
      <c r="A61" s="183" t="s">
        <v>14</v>
      </c>
      <c r="B61" s="184" t="s">
        <v>289</v>
      </c>
      <c r="C61" s="221">
        <f>+C6+C13+C20+C27+C34+C45+C51+C56</f>
        <v>38882354</v>
      </c>
      <c r="D61" s="221">
        <f>+D6+D13+D20+D27+D34+D45+D51+D56</f>
        <v>11239999</v>
      </c>
      <c r="E61" s="234">
        <f>+E6+E13+E20+E27+E34+E45+E51+E56</f>
        <v>7812349</v>
      </c>
    </row>
    <row r="62" spans="1:5" s="225" customFormat="1" ht="12" customHeight="1" thickBot="1" x14ac:dyDescent="0.25">
      <c r="A62" s="237" t="s">
        <v>290</v>
      </c>
      <c r="B62" s="205" t="s">
        <v>291</v>
      </c>
      <c r="C62" s="215">
        <f>+C63+C64+C65</f>
        <v>0</v>
      </c>
      <c r="D62" s="215">
        <f>+D63+D64+D65</f>
        <v>0</v>
      </c>
      <c r="E62" s="198">
        <f>+E63+E64+E65</f>
        <v>0</v>
      </c>
    </row>
    <row r="63" spans="1:5" s="225" customFormat="1" ht="12" customHeight="1" x14ac:dyDescent="0.2">
      <c r="A63" s="178" t="s">
        <v>292</v>
      </c>
      <c r="B63" s="226" t="s">
        <v>293</v>
      </c>
      <c r="C63" s="219"/>
      <c r="D63" s="219"/>
      <c r="E63" s="202"/>
    </row>
    <row r="64" spans="1:5" s="225" customFormat="1" ht="12" customHeight="1" x14ac:dyDescent="0.2">
      <c r="A64" s="177" t="s">
        <v>294</v>
      </c>
      <c r="B64" s="227" t="s">
        <v>295</v>
      </c>
      <c r="C64" s="219"/>
      <c r="D64" s="219"/>
      <c r="E64" s="202"/>
    </row>
    <row r="65" spans="1:5" s="225" customFormat="1" ht="12" customHeight="1" thickBot="1" x14ac:dyDescent="0.25">
      <c r="A65" s="179" t="s">
        <v>296</v>
      </c>
      <c r="B65" s="163" t="s">
        <v>341</v>
      </c>
      <c r="C65" s="219"/>
      <c r="D65" s="219"/>
      <c r="E65" s="202"/>
    </row>
    <row r="66" spans="1:5" s="225" customFormat="1" ht="12" customHeight="1" thickBot="1" x14ac:dyDescent="0.25">
      <c r="A66" s="237" t="s">
        <v>298</v>
      </c>
      <c r="B66" s="205" t="s">
        <v>299</v>
      </c>
      <c r="C66" s="215">
        <f>+C67+C68+C69+C70</f>
        <v>0</v>
      </c>
      <c r="D66" s="215">
        <f>+D67+D68+D69+D70</f>
        <v>0</v>
      </c>
      <c r="E66" s="198">
        <f>+E67+E68+E69+E70</f>
        <v>0</v>
      </c>
    </row>
    <row r="67" spans="1:5" s="225" customFormat="1" ht="13.5" customHeight="1" x14ac:dyDescent="0.2">
      <c r="A67" s="178" t="s">
        <v>106</v>
      </c>
      <c r="B67" s="226" t="s">
        <v>300</v>
      </c>
      <c r="C67" s="219"/>
      <c r="D67" s="219"/>
      <c r="E67" s="202"/>
    </row>
    <row r="68" spans="1:5" s="225" customFormat="1" ht="12" customHeight="1" x14ac:dyDescent="0.2">
      <c r="A68" s="177" t="s">
        <v>107</v>
      </c>
      <c r="B68" s="227" t="s">
        <v>301</v>
      </c>
      <c r="C68" s="219"/>
      <c r="D68" s="219"/>
      <c r="E68" s="202"/>
    </row>
    <row r="69" spans="1:5" s="225" customFormat="1" ht="12" customHeight="1" x14ac:dyDescent="0.2">
      <c r="A69" s="177" t="s">
        <v>302</v>
      </c>
      <c r="B69" s="227" t="s">
        <v>303</v>
      </c>
      <c r="C69" s="219"/>
      <c r="D69" s="219"/>
      <c r="E69" s="202"/>
    </row>
    <row r="70" spans="1:5" s="225" customFormat="1" ht="12" customHeight="1" thickBot="1" x14ac:dyDescent="0.25">
      <c r="A70" s="179" t="s">
        <v>304</v>
      </c>
      <c r="B70" s="228" t="s">
        <v>305</v>
      </c>
      <c r="C70" s="219"/>
      <c r="D70" s="219"/>
      <c r="E70" s="202"/>
    </row>
    <row r="71" spans="1:5" s="225" customFormat="1" ht="12" customHeight="1" thickBot="1" x14ac:dyDescent="0.25">
      <c r="A71" s="237" t="s">
        <v>306</v>
      </c>
      <c r="B71" s="205" t="s">
        <v>307</v>
      </c>
      <c r="C71" s="215">
        <f>+C72+C73</f>
        <v>0</v>
      </c>
      <c r="D71" s="215">
        <f>+D72+D73</f>
        <v>803428</v>
      </c>
      <c r="E71" s="198">
        <f>+E72+E73</f>
        <v>803428</v>
      </c>
    </row>
    <row r="72" spans="1:5" s="225" customFormat="1" ht="12" customHeight="1" x14ac:dyDescent="0.2">
      <c r="A72" s="178" t="s">
        <v>308</v>
      </c>
      <c r="B72" s="226" t="s">
        <v>309</v>
      </c>
      <c r="C72" s="219"/>
      <c r="D72" s="219"/>
      <c r="E72" s="202"/>
    </row>
    <row r="73" spans="1:5" s="225" customFormat="1" ht="12" customHeight="1" thickBot="1" x14ac:dyDescent="0.25">
      <c r="A73" s="179" t="s">
        <v>310</v>
      </c>
      <c r="B73" s="228" t="s">
        <v>311</v>
      </c>
      <c r="C73" s="219"/>
      <c r="D73" s="219">
        <f>+'1.1.sz.mell.'!D73</f>
        <v>803428</v>
      </c>
      <c r="E73" s="202">
        <f>+'1.1.sz.mell.'!E73</f>
        <v>803428</v>
      </c>
    </row>
    <row r="74" spans="1:5" s="225" customFormat="1" ht="12" customHeight="1" thickBot="1" x14ac:dyDescent="0.25">
      <c r="A74" s="237" t="s">
        <v>312</v>
      </c>
      <c r="B74" s="205" t="s">
        <v>313</v>
      </c>
      <c r="C74" s="215">
        <f>+C75+C76+C77</f>
        <v>0</v>
      </c>
      <c r="D74" s="215">
        <f>+D75+D76+D77</f>
        <v>0</v>
      </c>
      <c r="E74" s="198">
        <f>+E75+E76+E77</f>
        <v>0</v>
      </c>
    </row>
    <row r="75" spans="1:5" s="225" customFormat="1" ht="12" customHeight="1" x14ac:dyDescent="0.2">
      <c r="A75" s="178" t="s">
        <v>314</v>
      </c>
      <c r="B75" s="226" t="s">
        <v>315</v>
      </c>
      <c r="C75" s="219"/>
      <c r="D75" s="219"/>
      <c r="E75" s="202"/>
    </row>
    <row r="76" spans="1:5" s="225" customFormat="1" ht="12" customHeight="1" x14ac:dyDescent="0.2">
      <c r="A76" s="177" t="s">
        <v>316</v>
      </c>
      <c r="B76" s="227" t="s">
        <v>317</v>
      </c>
      <c r="C76" s="219"/>
      <c r="D76" s="219"/>
      <c r="E76" s="202"/>
    </row>
    <row r="77" spans="1:5" s="225" customFormat="1" ht="12" customHeight="1" thickBot="1" x14ac:dyDescent="0.25">
      <c r="A77" s="179" t="s">
        <v>318</v>
      </c>
      <c r="B77" s="207" t="s">
        <v>319</v>
      </c>
      <c r="C77" s="219"/>
      <c r="D77" s="219"/>
      <c r="E77" s="202"/>
    </row>
    <row r="78" spans="1:5" s="225" customFormat="1" ht="12" customHeight="1" thickBot="1" x14ac:dyDescent="0.25">
      <c r="A78" s="237" t="s">
        <v>320</v>
      </c>
      <c r="B78" s="205" t="s">
        <v>321</v>
      </c>
      <c r="C78" s="215">
        <f>+C79+C80+C81+C82</f>
        <v>0</v>
      </c>
      <c r="D78" s="215">
        <f>+D79+D80+D81+D82</f>
        <v>0</v>
      </c>
      <c r="E78" s="198">
        <f>+E79+E80+E81+E82</f>
        <v>0</v>
      </c>
    </row>
    <row r="79" spans="1:5" s="225" customFormat="1" ht="12" customHeight="1" x14ac:dyDescent="0.2">
      <c r="A79" s="229" t="s">
        <v>322</v>
      </c>
      <c r="B79" s="226" t="s">
        <v>323</v>
      </c>
      <c r="C79" s="219"/>
      <c r="D79" s="219"/>
      <c r="E79" s="202"/>
    </row>
    <row r="80" spans="1:5" s="225" customFormat="1" ht="12" customHeight="1" x14ac:dyDescent="0.2">
      <c r="A80" s="230" t="s">
        <v>324</v>
      </c>
      <c r="B80" s="227" t="s">
        <v>325</v>
      </c>
      <c r="C80" s="219"/>
      <c r="D80" s="219"/>
      <c r="E80" s="202"/>
    </row>
    <row r="81" spans="1:5" s="225" customFormat="1" ht="12" customHeight="1" x14ac:dyDescent="0.2">
      <c r="A81" s="230" t="s">
        <v>326</v>
      </c>
      <c r="B81" s="227" t="s">
        <v>327</v>
      </c>
      <c r="C81" s="219"/>
      <c r="D81" s="219"/>
      <c r="E81" s="202"/>
    </row>
    <row r="82" spans="1:5" s="225" customFormat="1" ht="12" customHeight="1" thickBot="1" x14ac:dyDescent="0.25">
      <c r="A82" s="238" t="s">
        <v>328</v>
      </c>
      <c r="B82" s="207" t="s">
        <v>329</v>
      </c>
      <c r="C82" s="219"/>
      <c r="D82" s="219"/>
      <c r="E82" s="202"/>
    </row>
    <row r="83" spans="1:5" s="225" customFormat="1" ht="12" customHeight="1" thickBot="1" x14ac:dyDescent="0.25">
      <c r="A83" s="237" t="s">
        <v>330</v>
      </c>
      <c r="B83" s="205" t="s">
        <v>331</v>
      </c>
      <c r="C83" s="240"/>
      <c r="D83" s="240"/>
      <c r="E83" s="241"/>
    </row>
    <row r="84" spans="1:5" s="225" customFormat="1" ht="12" customHeight="1" thickBot="1" x14ac:dyDescent="0.25">
      <c r="A84" s="237" t="s">
        <v>332</v>
      </c>
      <c r="B84" s="161" t="s">
        <v>333</v>
      </c>
      <c r="C84" s="221">
        <f>+C62+C66+C71+C74+C78+C83</f>
        <v>0</v>
      </c>
      <c r="D84" s="221">
        <f>+D62+D66+D71+D74+D78+D83</f>
        <v>803428</v>
      </c>
      <c r="E84" s="234">
        <f>+E62+E66+E71+E74+E78+E83</f>
        <v>803428</v>
      </c>
    </row>
    <row r="85" spans="1:5" s="225" customFormat="1" ht="12" customHeight="1" thickBot="1" x14ac:dyDescent="0.25">
      <c r="A85" s="239" t="s">
        <v>334</v>
      </c>
      <c r="B85" s="164" t="s">
        <v>335</v>
      </c>
      <c r="C85" s="221">
        <f>+C61+C84</f>
        <v>38882354</v>
      </c>
      <c r="D85" s="221">
        <f>+D61+D84</f>
        <v>12043427</v>
      </c>
      <c r="E85" s="234">
        <f>+E61+E84</f>
        <v>8615777</v>
      </c>
    </row>
    <row r="86" spans="1:5" s="225" customFormat="1" ht="12" customHeight="1" x14ac:dyDescent="0.2">
      <c r="A86" s="159"/>
      <c r="B86" s="159"/>
      <c r="C86" s="160"/>
      <c r="D86" s="160"/>
      <c r="E86" s="160"/>
    </row>
    <row r="87" spans="1:5" ht="16.5" customHeight="1" x14ac:dyDescent="0.25">
      <c r="A87" s="700" t="s">
        <v>35</v>
      </c>
      <c r="B87" s="700"/>
      <c r="C87" s="700"/>
      <c r="D87" s="700"/>
      <c r="E87" s="700"/>
    </row>
    <row r="88" spans="1:5" s="231" customFormat="1" ht="16.5" customHeight="1" thickBot="1" x14ac:dyDescent="0.3">
      <c r="A88" s="33" t="s">
        <v>110</v>
      </c>
      <c r="B88" s="33"/>
      <c r="C88" s="192"/>
      <c r="D88" s="192"/>
      <c r="E88" s="192" t="s">
        <v>637</v>
      </c>
    </row>
    <row r="89" spans="1:5" s="231" customFormat="1" ht="16.5" customHeight="1" x14ac:dyDescent="0.25">
      <c r="A89" s="701" t="s">
        <v>58</v>
      </c>
      <c r="B89" s="703" t="s">
        <v>170</v>
      </c>
      <c r="C89" s="705" t="str">
        <f>+C3</f>
        <v>2017. évi</v>
      </c>
      <c r="D89" s="705"/>
      <c r="E89" s="706"/>
    </row>
    <row r="90" spans="1:5" ht="38.1" customHeight="1" thickBot="1" x14ac:dyDescent="0.3">
      <c r="A90" s="702"/>
      <c r="B90" s="704"/>
      <c r="C90" s="34" t="s">
        <v>171</v>
      </c>
      <c r="D90" s="34" t="s">
        <v>176</v>
      </c>
      <c r="E90" s="35" t="s">
        <v>177</v>
      </c>
    </row>
    <row r="91" spans="1:5" s="224" customFormat="1" ht="12" customHeight="1" thickBot="1" x14ac:dyDescent="0.25">
      <c r="A91" s="188" t="s">
        <v>336</v>
      </c>
      <c r="B91" s="189" t="s">
        <v>337</v>
      </c>
      <c r="C91" s="189" t="s">
        <v>338</v>
      </c>
      <c r="D91" s="189" t="s">
        <v>339</v>
      </c>
      <c r="E91" s="190" t="s">
        <v>340</v>
      </c>
    </row>
    <row r="92" spans="1:5" ht="12" customHeight="1" thickBot="1" x14ac:dyDescent="0.3">
      <c r="A92" s="185" t="s">
        <v>6</v>
      </c>
      <c r="B92" s="187" t="s">
        <v>342</v>
      </c>
      <c r="C92" s="214">
        <f>SUM(C93:C97)</f>
        <v>43831845</v>
      </c>
      <c r="D92" s="214">
        <f>SUM(D93:D97)</f>
        <v>45054930</v>
      </c>
      <c r="E92" s="169">
        <f>SUM(E93:E97)</f>
        <v>20565928</v>
      </c>
    </row>
    <row r="93" spans="1:5" ht="12" customHeight="1" x14ac:dyDescent="0.25">
      <c r="A93" s="180" t="s">
        <v>70</v>
      </c>
      <c r="B93" s="173" t="s">
        <v>36</v>
      </c>
      <c r="C93" s="683">
        <f>+'8.1.2. sz. mell. GAM'!C45+'8.2.2. sz. mell. ILMKS'!C45+'6.3. sz. mell ÖNK'!C92</f>
        <v>15114550</v>
      </c>
      <c r="D93" s="683">
        <f>+'8.1.2. sz. mell. GAM'!D45+'8.2.2. sz. mell. ILMKS'!D45</f>
        <v>14914550</v>
      </c>
      <c r="E93" s="684">
        <f>+'8.1.2. sz. mell. GAM'!E45+'8.2.2. sz. mell. ILMKS'!E45</f>
        <v>7062706</v>
      </c>
    </row>
    <row r="94" spans="1:5" ht="12" customHeight="1" x14ac:dyDescent="0.25">
      <c r="A94" s="177" t="s">
        <v>71</v>
      </c>
      <c r="B94" s="171" t="s">
        <v>131</v>
      </c>
      <c r="C94" s="216">
        <f>+'8.1.2. sz. mell. GAM'!C46+'8.2.2. sz. mell. ILMKS'!C46</f>
        <v>3430521</v>
      </c>
      <c r="D94" s="216">
        <f>+'8.1.2. sz. mell. GAM'!D46+'8.2.2. sz. mell. ILMKS'!D46</f>
        <v>3430521</v>
      </c>
      <c r="E94" s="336">
        <f>+'8.1.2. sz. mell. GAM'!E46+'8.2.2. sz. mell. ILMKS'!E46</f>
        <v>1469603</v>
      </c>
    </row>
    <row r="95" spans="1:5" ht="12" customHeight="1" x14ac:dyDescent="0.25">
      <c r="A95" s="177" t="s">
        <v>72</v>
      </c>
      <c r="B95" s="171" t="s">
        <v>98</v>
      </c>
      <c r="C95" s="217">
        <f>+'8.1.2. sz. mell. GAM'!C47+'8.2.2. sz. mell. ILMKS'!C47</f>
        <v>25286774</v>
      </c>
      <c r="D95" s="217">
        <f>+'8.1.2. sz. mell. GAM'!D47+'8.2.2. sz. mell. ILMKS'!D47</f>
        <v>26509859</v>
      </c>
      <c r="E95" s="337">
        <f>+'8.1.2. sz. mell. GAM'!E47+'8.2.2. sz. mell. ILMKS'!E47</f>
        <v>11933619</v>
      </c>
    </row>
    <row r="96" spans="1:5" ht="12" customHeight="1" x14ac:dyDescent="0.25">
      <c r="A96" s="177" t="s">
        <v>73</v>
      </c>
      <c r="B96" s="174" t="s">
        <v>132</v>
      </c>
      <c r="C96" s="218"/>
      <c r="D96" s="201">
        <f>+'6.3. sz. mell ÖNK'!D95</f>
        <v>200000</v>
      </c>
      <c r="E96" s="201">
        <f>+'6.3. sz. mell ÖNK'!E95</f>
        <v>100000</v>
      </c>
    </row>
    <row r="97" spans="1:5" ht="12" customHeight="1" x14ac:dyDescent="0.25">
      <c r="A97" s="177" t="s">
        <v>82</v>
      </c>
      <c r="B97" s="182" t="s">
        <v>133</v>
      </c>
      <c r="C97" s="218"/>
      <c r="D97" s="218"/>
      <c r="E97" s="201"/>
    </row>
    <row r="98" spans="1:5" ht="12" customHeight="1" x14ac:dyDescent="0.25">
      <c r="A98" s="177" t="s">
        <v>74</v>
      </c>
      <c r="B98" s="171" t="s">
        <v>343</v>
      </c>
      <c r="C98" s="218"/>
      <c r="D98" s="218"/>
      <c r="E98" s="201"/>
    </row>
    <row r="99" spans="1:5" ht="12" customHeight="1" x14ac:dyDescent="0.25">
      <c r="A99" s="177" t="s">
        <v>75</v>
      </c>
      <c r="B99" s="194" t="s">
        <v>344</v>
      </c>
      <c r="C99" s="218"/>
      <c r="D99" s="218"/>
      <c r="E99" s="201"/>
    </row>
    <row r="100" spans="1:5" ht="12" customHeight="1" x14ac:dyDescent="0.25">
      <c r="A100" s="177" t="s">
        <v>83</v>
      </c>
      <c r="B100" s="195" t="s">
        <v>345</v>
      </c>
      <c r="C100" s="218"/>
      <c r="D100" s="218"/>
      <c r="E100" s="201"/>
    </row>
    <row r="101" spans="1:5" ht="12" customHeight="1" x14ac:dyDescent="0.25">
      <c r="A101" s="177" t="s">
        <v>84</v>
      </c>
      <c r="B101" s="195" t="s">
        <v>346</v>
      </c>
      <c r="C101" s="218"/>
      <c r="D101" s="218"/>
      <c r="E101" s="201"/>
    </row>
    <row r="102" spans="1:5" ht="12" customHeight="1" x14ac:dyDescent="0.25">
      <c r="A102" s="177" t="s">
        <v>85</v>
      </c>
      <c r="B102" s="194" t="s">
        <v>347</v>
      </c>
      <c r="C102" s="218"/>
      <c r="D102" s="218"/>
      <c r="E102" s="201"/>
    </row>
    <row r="103" spans="1:5" ht="12" customHeight="1" x14ac:dyDescent="0.25">
      <c r="A103" s="177" t="s">
        <v>86</v>
      </c>
      <c r="B103" s="194" t="s">
        <v>348</v>
      </c>
      <c r="C103" s="218"/>
      <c r="D103" s="218"/>
      <c r="E103" s="201"/>
    </row>
    <row r="104" spans="1:5" ht="12" customHeight="1" x14ac:dyDescent="0.25">
      <c r="A104" s="177" t="s">
        <v>88</v>
      </c>
      <c r="B104" s="195" t="s">
        <v>349</v>
      </c>
      <c r="C104" s="218"/>
      <c r="D104" s="218"/>
      <c r="E104" s="201"/>
    </row>
    <row r="105" spans="1:5" ht="12" customHeight="1" x14ac:dyDescent="0.25">
      <c r="A105" s="176" t="s">
        <v>134</v>
      </c>
      <c r="B105" s="196" t="s">
        <v>350</v>
      </c>
      <c r="C105" s="218"/>
      <c r="D105" s="218"/>
      <c r="E105" s="201"/>
    </row>
    <row r="106" spans="1:5" ht="12" customHeight="1" x14ac:dyDescent="0.25">
      <c r="A106" s="177" t="s">
        <v>351</v>
      </c>
      <c r="B106" s="196" t="s">
        <v>352</v>
      </c>
      <c r="C106" s="218"/>
      <c r="D106" s="218"/>
      <c r="E106" s="201"/>
    </row>
    <row r="107" spans="1:5" ht="12" customHeight="1" thickBot="1" x14ac:dyDescent="0.3">
      <c r="A107" s="181" t="s">
        <v>353</v>
      </c>
      <c r="B107" s="197" t="s">
        <v>354</v>
      </c>
      <c r="C107" s="80"/>
      <c r="D107" s="80"/>
      <c r="E107" s="162"/>
    </row>
    <row r="108" spans="1:5" ht="12" customHeight="1" thickBot="1" x14ac:dyDescent="0.3">
      <c r="A108" s="183" t="s">
        <v>7</v>
      </c>
      <c r="B108" s="186" t="s">
        <v>355</v>
      </c>
      <c r="C108" s="215">
        <f>+C109+C111+C113</f>
        <v>0</v>
      </c>
      <c r="D108" s="215">
        <f>+D109+D111+D113</f>
        <v>0</v>
      </c>
      <c r="E108" s="198">
        <f>+E109+E111+E113</f>
        <v>0</v>
      </c>
    </row>
    <row r="109" spans="1:5" ht="12" customHeight="1" x14ac:dyDescent="0.25">
      <c r="A109" s="178" t="s">
        <v>76</v>
      </c>
      <c r="B109" s="171" t="s">
        <v>149</v>
      </c>
      <c r="C109" s="217"/>
      <c r="D109" s="217"/>
      <c r="E109" s="200"/>
    </row>
    <row r="110" spans="1:5" ht="12" customHeight="1" x14ac:dyDescent="0.25">
      <c r="A110" s="178" t="s">
        <v>77</v>
      </c>
      <c r="B110" s="175" t="s">
        <v>356</v>
      </c>
      <c r="C110" s="217"/>
      <c r="D110" s="217"/>
      <c r="E110" s="200"/>
    </row>
    <row r="111" spans="1:5" x14ac:dyDescent="0.25">
      <c r="A111" s="178" t="s">
        <v>78</v>
      </c>
      <c r="B111" s="175" t="s">
        <v>135</v>
      </c>
      <c r="C111" s="216"/>
      <c r="D111" s="216"/>
      <c r="E111" s="199"/>
    </row>
    <row r="112" spans="1:5" ht="12" customHeight="1" x14ac:dyDescent="0.25">
      <c r="A112" s="178" t="s">
        <v>79</v>
      </c>
      <c r="B112" s="175" t="s">
        <v>357</v>
      </c>
      <c r="C112" s="216"/>
      <c r="D112" s="216"/>
      <c r="E112" s="199"/>
    </row>
    <row r="113" spans="1:5" ht="12" customHeight="1" x14ac:dyDescent="0.25">
      <c r="A113" s="178" t="s">
        <v>80</v>
      </c>
      <c r="B113" s="207" t="s">
        <v>151</v>
      </c>
      <c r="C113" s="216"/>
      <c r="D113" s="216"/>
      <c r="E113" s="199"/>
    </row>
    <row r="114" spans="1:5" ht="21.75" customHeight="1" x14ac:dyDescent="0.25">
      <c r="A114" s="178" t="s">
        <v>87</v>
      </c>
      <c r="B114" s="206" t="s">
        <v>358</v>
      </c>
      <c r="C114" s="216"/>
      <c r="D114" s="216"/>
      <c r="E114" s="199"/>
    </row>
    <row r="115" spans="1:5" ht="24" customHeight="1" x14ac:dyDescent="0.25">
      <c r="A115" s="178" t="s">
        <v>89</v>
      </c>
      <c r="B115" s="222" t="s">
        <v>359</v>
      </c>
      <c r="C115" s="216"/>
      <c r="D115" s="216"/>
      <c r="E115" s="199"/>
    </row>
    <row r="116" spans="1:5" ht="12" customHeight="1" x14ac:dyDescent="0.25">
      <c r="A116" s="178" t="s">
        <v>136</v>
      </c>
      <c r="B116" s="195" t="s">
        <v>346</v>
      </c>
      <c r="C116" s="216"/>
      <c r="D116" s="216"/>
      <c r="E116" s="199"/>
    </row>
    <row r="117" spans="1:5" ht="12" customHeight="1" x14ac:dyDescent="0.25">
      <c r="A117" s="178" t="s">
        <v>137</v>
      </c>
      <c r="B117" s="195" t="s">
        <v>360</v>
      </c>
      <c r="C117" s="216"/>
      <c r="D117" s="216"/>
      <c r="E117" s="199"/>
    </row>
    <row r="118" spans="1:5" ht="12" customHeight="1" x14ac:dyDescent="0.25">
      <c r="A118" s="178" t="s">
        <v>138</v>
      </c>
      <c r="B118" s="195" t="s">
        <v>361</v>
      </c>
      <c r="C118" s="216"/>
      <c r="D118" s="216"/>
      <c r="E118" s="199"/>
    </row>
    <row r="119" spans="1:5" s="242" customFormat="1" ht="12" customHeight="1" x14ac:dyDescent="0.2">
      <c r="A119" s="178" t="s">
        <v>362</v>
      </c>
      <c r="B119" s="195" t="s">
        <v>349</v>
      </c>
      <c r="C119" s="216"/>
      <c r="D119" s="216"/>
      <c r="E119" s="199"/>
    </row>
    <row r="120" spans="1:5" ht="12" customHeight="1" x14ac:dyDescent="0.25">
      <c r="A120" s="178" t="s">
        <v>363</v>
      </c>
      <c r="B120" s="195" t="s">
        <v>364</v>
      </c>
      <c r="C120" s="216"/>
      <c r="D120" s="216"/>
      <c r="E120" s="199"/>
    </row>
    <row r="121" spans="1:5" ht="12" customHeight="1" thickBot="1" x14ac:dyDescent="0.3">
      <c r="A121" s="176" t="s">
        <v>365</v>
      </c>
      <c r="B121" s="195" t="s">
        <v>366</v>
      </c>
      <c r="C121" s="218"/>
      <c r="D121" s="218"/>
      <c r="E121" s="201"/>
    </row>
    <row r="122" spans="1:5" ht="12" customHeight="1" thickBot="1" x14ac:dyDescent="0.3">
      <c r="A122" s="183" t="s">
        <v>8</v>
      </c>
      <c r="B122" s="191" t="s">
        <v>367</v>
      </c>
      <c r="C122" s="215">
        <f>+C123+C124</f>
        <v>0</v>
      </c>
      <c r="D122" s="215">
        <f>+D123+D124</f>
        <v>0</v>
      </c>
      <c r="E122" s="198">
        <f>+E123+E124</f>
        <v>0</v>
      </c>
    </row>
    <row r="123" spans="1:5" ht="12" customHeight="1" x14ac:dyDescent="0.25">
      <c r="A123" s="178" t="s">
        <v>59</v>
      </c>
      <c r="B123" s="172" t="s">
        <v>44</v>
      </c>
      <c r="C123" s="217"/>
      <c r="D123" s="217"/>
      <c r="E123" s="200"/>
    </row>
    <row r="124" spans="1:5" ht="12" customHeight="1" thickBot="1" x14ac:dyDescent="0.3">
      <c r="A124" s="179" t="s">
        <v>60</v>
      </c>
      <c r="B124" s="175" t="s">
        <v>45</v>
      </c>
      <c r="C124" s="218"/>
      <c r="D124" s="218"/>
      <c r="E124" s="201"/>
    </row>
    <row r="125" spans="1:5" ht="12" customHeight="1" thickBot="1" x14ac:dyDescent="0.3">
      <c r="A125" s="183" t="s">
        <v>9</v>
      </c>
      <c r="B125" s="191" t="s">
        <v>368</v>
      </c>
      <c r="C125" s="215">
        <f>+C92+C108+C122</f>
        <v>43831845</v>
      </c>
      <c r="D125" s="215">
        <f>+D92+D108+D122</f>
        <v>45054930</v>
      </c>
      <c r="E125" s="198">
        <f>+E92+E108+E122</f>
        <v>20565928</v>
      </c>
    </row>
    <row r="126" spans="1:5" ht="12" customHeight="1" thickBot="1" x14ac:dyDescent="0.3">
      <c r="A126" s="183" t="s">
        <v>10</v>
      </c>
      <c r="B126" s="191" t="s">
        <v>369</v>
      </c>
      <c r="C126" s="215">
        <f>+C127+C128+C129</f>
        <v>0</v>
      </c>
      <c r="D126" s="215">
        <f>+D127+D128+D129</f>
        <v>0</v>
      </c>
      <c r="E126" s="198">
        <f>+E127+E128+E129</f>
        <v>0</v>
      </c>
    </row>
    <row r="127" spans="1:5" ht="12" customHeight="1" x14ac:dyDescent="0.25">
      <c r="A127" s="178" t="s">
        <v>63</v>
      </c>
      <c r="B127" s="172" t="s">
        <v>370</v>
      </c>
      <c r="C127" s="216"/>
      <c r="D127" s="216"/>
      <c r="E127" s="199"/>
    </row>
    <row r="128" spans="1:5" ht="12" customHeight="1" x14ac:dyDescent="0.25">
      <c r="A128" s="178" t="s">
        <v>64</v>
      </c>
      <c r="B128" s="172" t="s">
        <v>371</v>
      </c>
      <c r="C128" s="216"/>
      <c r="D128" s="216"/>
      <c r="E128" s="199"/>
    </row>
    <row r="129" spans="1:9" ht="12" customHeight="1" thickBot="1" x14ac:dyDescent="0.3">
      <c r="A129" s="176" t="s">
        <v>65</v>
      </c>
      <c r="B129" s="170" t="s">
        <v>372</v>
      </c>
      <c r="C129" s="216"/>
      <c r="D129" s="216"/>
      <c r="E129" s="199"/>
    </row>
    <row r="130" spans="1:9" ht="12" customHeight="1" thickBot="1" x14ac:dyDescent="0.3">
      <c r="A130" s="183" t="s">
        <v>11</v>
      </c>
      <c r="B130" s="191" t="s">
        <v>373</v>
      </c>
      <c r="C130" s="215">
        <f>+C131+C132+C134+C133</f>
        <v>0</v>
      </c>
      <c r="D130" s="215">
        <f>+D131+D132+D134+D133</f>
        <v>0</v>
      </c>
      <c r="E130" s="198">
        <f>+E131+E132+E134+E133</f>
        <v>0</v>
      </c>
    </row>
    <row r="131" spans="1:9" ht="12" customHeight="1" x14ac:dyDescent="0.25">
      <c r="A131" s="178" t="s">
        <v>66</v>
      </c>
      <c r="B131" s="172" t="s">
        <v>374</v>
      </c>
      <c r="C131" s="216"/>
      <c r="D131" s="216"/>
      <c r="E131" s="199"/>
    </row>
    <row r="132" spans="1:9" ht="12" customHeight="1" x14ac:dyDescent="0.25">
      <c r="A132" s="178" t="s">
        <v>67</v>
      </c>
      <c r="B132" s="172" t="s">
        <v>375</v>
      </c>
      <c r="C132" s="216"/>
      <c r="D132" s="216"/>
      <c r="E132" s="199"/>
    </row>
    <row r="133" spans="1:9" ht="12" customHeight="1" x14ac:dyDescent="0.25">
      <c r="A133" s="178" t="s">
        <v>270</v>
      </c>
      <c r="B133" s="172" t="s">
        <v>376</v>
      </c>
      <c r="C133" s="216"/>
      <c r="D133" s="216"/>
      <c r="E133" s="199"/>
    </row>
    <row r="134" spans="1:9" ht="12" customHeight="1" thickBot="1" x14ac:dyDescent="0.3">
      <c r="A134" s="176" t="s">
        <v>272</v>
      </c>
      <c r="B134" s="170" t="s">
        <v>377</v>
      </c>
      <c r="C134" s="216"/>
      <c r="D134" s="216"/>
      <c r="E134" s="199"/>
    </row>
    <row r="135" spans="1:9" ht="12" customHeight="1" thickBot="1" x14ac:dyDescent="0.3">
      <c r="A135" s="183" t="s">
        <v>12</v>
      </c>
      <c r="B135" s="191" t="s">
        <v>378</v>
      </c>
      <c r="C135" s="221">
        <f>+C136+C137+C138+C139</f>
        <v>0</v>
      </c>
      <c r="D135" s="221">
        <f>+D136+D137+D138+D139</f>
        <v>0</v>
      </c>
      <c r="E135" s="234">
        <f>+E136+E137+E138+E139</f>
        <v>0</v>
      </c>
    </row>
    <row r="136" spans="1:9" ht="12" customHeight="1" x14ac:dyDescent="0.25">
      <c r="A136" s="178" t="s">
        <v>68</v>
      </c>
      <c r="B136" s="172" t="s">
        <v>379</v>
      </c>
      <c r="C136" s="216"/>
      <c r="D136" s="216"/>
      <c r="E136" s="199"/>
    </row>
    <row r="137" spans="1:9" ht="12" customHeight="1" x14ac:dyDescent="0.25">
      <c r="A137" s="178" t="s">
        <v>69</v>
      </c>
      <c r="B137" s="172" t="s">
        <v>380</v>
      </c>
      <c r="C137" s="216"/>
      <c r="D137" s="216"/>
      <c r="E137" s="199"/>
    </row>
    <row r="138" spans="1:9" ht="12" customHeight="1" x14ac:dyDescent="0.25">
      <c r="A138" s="178" t="s">
        <v>279</v>
      </c>
      <c r="B138" s="172" t="s">
        <v>381</v>
      </c>
      <c r="C138" s="216"/>
      <c r="D138" s="216"/>
      <c r="E138" s="199"/>
    </row>
    <row r="139" spans="1:9" ht="12" customHeight="1" thickBot="1" x14ac:dyDescent="0.3">
      <c r="A139" s="176" t="s">
        <v>281</v>
      </c>
      <c r="B139" s="170" t="s">
        <v>382</v>
      </c>
      <c r="C139" s="216"/>
      <c r="D139" s="216"/>
      <c r="E139" s="199"/>
    </row>
    <row r="140" spans="1:9" ht="15" customHeight="1" thickBot="1" x14ac:dyDescent="0.3">
      <c r="A140" s="183" t="s">
        <v>13</v>
      </c>
      <c r="B140" s="191" t="s">
        <v>383</v>
      </c>
      <c r="C140" s="81">
        <f>+C141+C142+C143+C144</f>
        <v>0</v>
      </c>
      <c r="D140" s="81">
        <f>+D141+D142+D143+D144</f>
        <v>0</v>
      </c>
      <c r="E140" s="167">
        <f>+E141+E142+E143+E144</f>
        <v>0</v>
      </c>
      <c r="F140" s="232"/>
      <c r="G140" s="233"/>
      <c r="H140" s="233"/>
      <c r="I140" s="233"/>
    </row>
    <row r="141" spans="1:9" s="225" customFormat="1" ht="12.95" customHeight="1" x14ac:dyDescent="0.2">
      <c r="A141" s="178" t="s">
        <v>129</v>
      </c>
      <c r="B141" s="172" t="s">
        <v>384</v>
      </c>
      <c r="C141" s="216"/>
      <c r="D141" s="216"/>
      <c r="E141" s="199"/>
    </row>
    <row r="142" spans="1:9" ht="12.75" customHeight="1" x14ac:dyDescent="0.25">
      <c r="A142" s="178" t="s">
        <v>130</v>
      </c>
      <c r="B142" s="172" t="s">
        <v>385</v>
      </c>
      <c r="C142" s="216"/>
      <c r="D142" s="216"/>
      <c r="E142" s="199"/>
    </row>
    <row r="143" spans="1:9" ht="12.75" customHeight="1" x14ac:dyDescent="0.25">
      <c r="A143" s="178" t="s">
        <v>150</v>
      </c>
      <c r="B143" s="172" t="s">
        <v>386</v>
      </c>
      <c r="C143" s="216"/>
      <c r="D143" s="216"/>
      <c r="E143" s="199"/>
    </row>
    <row r="144" spans="1:9" ht="12.75" customHeight="1" thickBot="1" x14ac:dyDescent="0.3">
      <c r="A144" s="178" t="s">
        <v>287</v>
      </c>
      <c r="B144" s="172" t="s">
        <v>387</v>
      </c>
      <c r="C144" s="216"/>
      <c r="D144" s="216"/>
      <c r="E144" s="199"/>
    </row>
    <row r="145" spans="1:5" ht="16.5" thickBot="1" x14ac:dyDescent="0.3">
      <c r="A145" s="183" t="s">
        <v>14</v>
      </c>
      <c r="B145" s="191" t="s">
        <v>388</v>
      </c>
      <c r="C145" s="165">
        <f>+C126+C130+C135+C140</f>
        <v>0</v>
      </c>
      <c r="D145" s="165">
        <f>+D126+D130+D135+D140</f>
        <v>0</v>
      </c>
      <c r="E145" s="166">
        <f>+E126+E130+E135+E140</f>
        <v>0</v>
      </c>
    </row>
    <row r="146" spans="1:5" ht="16.5" thickBot="1" x14ac:dyDescent="0.3">
      <c r="A146" s="208" t="s">
        <v>15</v>
      </c>
      <c r="B146" s="211" t="s">
        <v>389</v>
      </c>
      <c r="C146" s="165">
        <f>+C125+C145</f>
        <v>43831845</v>
      </c>
      <c r="D146" s="165">
        <f>+D125+D145</f>
        <v>45054930</v>
      </c>
      <c r="E146" s="166">
        <f>+E125+E145</f>
        <v>20565928</v>
      </c>
    </row>
    <row r="148" spans="1:5" ht="18.75" customHeight="1" x14ac:dyDescent="0.25">
      <c r="A148" s="699" t="s">
        <v>390</v>
      </c>
      <c r="B148" s="699"/>
      <c r="C148" s="699"/>
      <c r="D148" s="699"/>
      <c r="E148" s="699"/>
    </row>
    <row r="149" spans="1:5" ht="13.5" customHeight="1" thickBot="1" x14ac:dyDescent="0.3">
      <c r="A149" s="193" t="s">
        <v>111</v>
      </c>
      <c r="B149" s="193"/>
      <c r="C149" s="223"/>
      <c r="E149" s="210" t="s">
        <v>637</v>
      </c>
    </row>
    <row r="150" spans="1:5" ht="21.75" thickBot="1" x14ac:dyDescent="0.3">
      <c r="A150" s="183">
        <v>1</v>
      </c>
      <c r="B150" s="186" t="s">
        <v>391</v>
      </c>
      <c r="C150" s="209">
        <f>+C61-C125</f>
        <v>-4949491</v>
      </c>
      <c r="D150" s="209">
        <f>+D61-D125</f>
        <v>-33814931</v>
      </c>
      <c r="E150" s="209">
        <f>+E61-E125</f>
        <v>-12753579</v>
      </c>
    </row>
    <row r="151" spans="1:5" ht="21.75" thickBot="1" x14ac:dyDescent="0.3">
      <c r="A151" s="183" t="s">
        <v>7</v>
      </c>
      <c r="B151" s="186" t="s">
        <v>392</v>
      </c>
      <c r="C151" s="209">
        <f>+C84-C145</f>
        <v>0</v>
      </c>
      <c r="D151" s="209">
        <f>+D84-D145</f>
        <v>803428</v>
      </c>
      <c r="E151" s="209">
        <f>+E84-E145</f>
        <v>803428</v>
      </c>
    </row>
    <row r="152" spans="1:5" ht="7.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spans="3:5" s="212" customFormat="1" ht="12.75" customHeight="1" x14ac:dyDescent="0.25">
      <c r="C161" s="213"/>
      <c r="D161" s="213"/>
      <c r="E161" s="213"/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honeticPr fontId="26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ZÁRSZÁMADÁS
ÖNKÉNT VÁLLALT FELADATAINAK MÉRLEGE
&amp;R&amp;"Times New Roman CE,Félkövér dőlt"&amp;11 1.3. melléklet a 9/2018. (V. 29.) önkormányzati rendelethez</oddHeader>
  </headerFooter>
  <rowBreaks count="1" manualBreakCount="1">
    <brk id="86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6"/>
  <sheetViews>
    <sheetView view="pageLayout" zoomScaleNormal="100" workbookViewId="0">
      <selection activeCell="F13" sqref="F13"/>
    </sheetView>
  </sheetViews>
  <sheetFormatPr defaultColWidth="9.33203125" defaultRowHeight="12.75" x14ac:dyDescent="0.2"/>
  <cols>
    <col min="1" max="1" width="46.83203125" style="105" customWidth="1"/>
    <col min="2" max="2" width="6.1640625" style="114" customWidth="1"/>
    <col min="3" max="3" width="12.33203125" style="114" customWidth="1"/>
    <col min="4" max="4" width="13.5" style="432" customWidth="1"/>
    <col min="5" max="5" width="12.33203125" style="432" customWidth="1"/>
    <col min="6" max="6" width="12.83203125" style="432" customWidth="1"/>
    <col min="7" max="16384" width="9.33203125" style="432"/>
  </cols>
  <sheetData>
    <row r="1" spans="1:6" ht="32.25" customHeight="1" x14ac:dyDescent="0.2">
      <c r="A1" s="775" t="s">
        <v>225</v>
      </c>
      <c r="B1" s="775"/>
      <c r="C1" s="775"/>
      <c r="D1" s="775"/>
      <c r="E1" s="775"/>
      <c r="F1" s="775"/>
    </row>
    <row r="2" spans="1:6" ht="15.75" x14ac:dyDescent="0.2">
      <c r="A2" s="776" t="str">
        <f>+CONCATENATE(LEFT(ÖSSZEFÜGGÉSEK!A4,4),". év")</f>
        <v>2017. év</v>
      </c>
      <c r="B2" s="776"/>
      <c r="C2" s="776"/>
      <c r="D2" s="776"/>
      <c r="E2" s="776"/>
      <c r="F2" s="776"/>
    </row>
    <row r="4" spans="1:6" ht="13.5" thickBot="1" x14ac:dyDescent="0.25">
      <c r="B4" s="781"/>
      <c r="C4" s="781"/>
      <c r="D4" s="781"/>
      <c r="E4" s="781" t="s">
        <v>183</v>
      </c>
      <c r="F4" s="781"/>
    </row>
    <row r="5" spans="1:6" s="106" customFormat="1" ht="36" customHeight="1" x14ac:dyDescent="0.2">
      <c r="A5" s="782" t="s">
        <v>226</v>
      </c>
      <c r="B5" s="784" t="s">
        <v>185</v>
      </c>
      <c r="C5" s="532" t="s">
        <v>721</v>
      </c>
      <c r="D5" s="477" t="s">
        <v>638</v>
      </c>
      <c r="E5" s="477" t="s">
        <v>639</v>
      </c>
      <c r="F5" s="463" t="s">
        <v>38</v>
      </c>
    </row>
    <row r="6" spans="1:6" s="106" customFormat="1" ht="12.75" customHeight="1" x14ac:dyDescent="0.2">
      <c r="A6" s="783"/>
      <c r="B6" s="785"/>
      <c r="C6" s="777" t="s">
        <v>186</v>
      </c>
      <c r="D6" s="778"/>
      <c r="E6" s="778"/>
      <c r="F6" s="779"/>
    </row>
    <row r="7" spans="1:6" s="109" customFormat="1" ht="13.5" customHeight="1" thickBot="1" x14ac:dyDescent="0.25">
      <c r="A7" s="107" t="s">
        <v>336</v>
      </c>
      <c r="B7" s="108" t="s">
        <v>337</v>
      </c>
      <c r="C7" s="531"/>
      <c r="D7" s="475" t="s">
        <v>338</v>
      </c>
      <c r="E7" s="474" t="s">
        <v>339</v>
      </c>
      <c r="F7" s="476" t="s">
        <v>340</v>
      </c>
    </row>
    <row r="8" spans="1:6" ht="15.75" customHeight="1" x14ac:dyDescent="0.2">
      <c r="A8" s="417" t="s">
        <v>555</v>
      </c>
      <c r="B8" s="418" t="s">
        <v>187</v>
      </c>
      <c r="C8" s="533">
        <v>5455690</v>
      </c>
      <c r="D8" s="533">
        <v>5411885</v>
      </c>
      <c r="E8" s="533">
        <v>43805</v>
      </c>
      <c r="F8" s="697">
        <f>+D8+E8</f>
        <v>5455690</v>
      </c>
    </row>
    <row r="9" spans="1:6" ht="15.75" customHeight="1" x14ac:dyDescent="0.2">
      <c r="A9" s="421" t="s">
        <v>556</v>
      </c>
      <c r="B9" s="110" t="s">
        <v>188</v>
      </c>
      <c r="C9" s="470"/>
      <c r="D9" s="470">
        <v>-1170461</v>
      </c>
      <c r="E9" s="470"/>
      <c r="F9" s="534">
        <f t="shared" ref="F9:F13" si="0">+D9+E9</f>
        <v>-1170461</v>
      </c>
    </row>
    <row r="10" spans="1:6" ht="15.75" customHeight="1" x14ac:dyDescent="0.2">
      <c r="A10" s="421" t="s">
        <v>557</v>
      </c>
      <c r="B10" s="110" t="s">
        <v>189</v>
      </c>
      <c r="C10" s="470">
        <v>108047</v>
      </c>
      <c r="D10" s="470">
        <v>121941</v>
      </c>
      <c r="E10" s="470">
        <v>-13874</v>
      </c>
      <c r="F10" s="534">
        <f t="shared" si="0"/>
        <v>108067</v>
      </c>
    </row>
    <row r="11" spans="1:6" ht="15.75" customHeight="1" x14ac:dyDescent="0.2">
      <c r="A11" s="421" t="s">
        <v>558</v>
      </c>
      <c r="B11" s="110" t="s">
        <v>190</v>
      </c>
      <c r="C11" s="470">
        <v>-1658717</v>
      </c>
      <c r="D11" s="470">
        <v>-1574137</v>
      </c>
      <c r="E11" s="470">
        <v>-9064</v>
      </c>
      <c r="F11" s="534">
        <f t="shared" si="0"/>
        <v>-1583201</v>
      </c>
    </row>
    <row r="12" spans="1:6" ht="15.75" customHeight="1" x14ac:dyDescent="0.2">
      <c r="A12" s="421" t="s">
        <v>559</v>
      </c>
      <c r="B12" s="110" t="s">
        <v>191</v>
      </c>
      <c r="C12" s="470"/>
      <c r="D12" s="470"/>
      <c r="E12" s="470"/>
      <c r="F12" s="534">
        <f t="shared" si="0"/>
        <v>0</v>
      </c>
    </row>
    <row r="13" spans="1:6" ht="15.75" customHeight="1" x14ac:dyDescent="0.2">
      <c r="A13" s="421" t="s">
        <v>560</v>
      </c>
      <c r="B13" s="110" t="s">
        <v>192</v>
      </c>
      <c r="C13" s="470">
        <v>75510</v>
      </c>
      <c r="D13" s="470">
        <v>-109582</v>
      </c>
      <c r="E13" s="470">
        <v>-1357</v>
      </c>
      <c r="F13" s="698">
        <f t="shared" si="0"/>
        <v>-110939</v>
      </c>
    </row>
    <row r="14" spans="1:6" ht="15.75" customHeight="1" x14ac:dyDescent="0.2">
      <c r="A14" s="421" t="s">
        <v>561</v>
      </c>
      <c r="B14" s="110" t="s">
        <v>193</v>
      </c>
      <c r="C14" s="471">
        <f>+C8+C9+C10+C11+C12+C13</f>
        <v>3980530</v>
      </c>
      <c r="D14" s="471">
        <f>+D8+D9+D10+D11+D12+D13</f>
        <v>2679646</v>
      </c>
      <c r="E14" s="471">
        <f>+E8+E9+E10+E11+E12+E13</f>
        <v>19510</v>
      </c>
      <c r="F14" s="535">
        <f>+F8+F9+F10+F11+F12+F13</f>
        <v>2699156</v>
      </c>
    </row>
    <row r="15" spans="1:6" ht="15.75" customHeight="1" x14ac:dyDescent="0.2">
      <c r="A15" s="421" t="s">
        <v>614</v>
      </c>
      <c r="B15" s="110" t="s">
        <v>194</v>
      </c>
      <c r="C15" s="472">
        <v>3702</v>
      </c>
      <c r="D15" s="472">
        <v>1216</v>
      </c>
      <c r="E15" s="472">
        <v>1082</v>
      </c>
      <c r="F15" s="536">
        <f>+D15+E15</f>
        <v>2298</v>
      </c>
    </row>
    <row r="16" spans="1:6" ht="23.25" customHeight="1" x14ac:dyDescent="0.2">
      <c r="A16" s="421" t="s">
        <v>562</v>
      </c>
      <c r="B16" s="110" t="s">
        <v>195</v>
      </c>
      <c r="C16" s="470">
        <v>63024</v>
      </c>
      <c r="D16" s="470">
        <v>68746</v>
      </c>
      <c r="E16" s="470">
        <v>764</v>
      </c>
      <c r="F16" s="536">
        <f t="shared" ref="F16:F17" si="1">+D16+E16</f>
        <v>69510</v>
      </c>
    </row>
    <row r="17" spans="1:6" ht="15.75" customHeight="1" x14ac:dyDescent="0.2">
      <c r="A17" s="421" t="s">
        <v>563</v>
      </c>
      <c r="B17" s="110" t="s">
        <v>15</v>
      </c>
      <c r="C17" s="470">
        <v>6013</v>
      </c>
      <c r="D17" s="470">
        <v>15081</v>
      </c>
      <c r="E17" s="470">
        <v>73</v>
      </c>
      <c r="F17" s="536">
        <f t="shared" si="1"/>
        <v>15154</v>
      </c>
    </row>
    <row r="18" spans="1:6" ht="15.75" customHeight="1" x14ac:dyDescent="0.2">
      <c r="A18" s="421" t="s">
        <v>564</v>
      </c>
      <c r="B18" s="110" t="s">
        <v>16</v>
      </c>
      <c r="C18" s="471">
        <f>+C15+C16+C17</f>
        <v>72739</v>
      </c>
      <c r="D18" s="471">
        <f>+D15+D16+D17</f>
        <v>85043</v>
      </c>
      <c r="E18" s="471">
        <f>+E15+E16+E17</f>
        <v>1919</v>
      </c>
      <c r="F18" s="535">
        <f>+F15+F16+F17</f>
        <v>86962</v>
      </c>
    </row>
    <row r="19" spans="1:6" s="433" customFormat="1" ht="27" customHeight="1" x14ac:dyDescent="0.2">
      <c r="A19" s="421" t="s">
        <v>565</v>
      </c>
      <c r="B19" s="110" t="s">
        <v>17</v>
      </c>
      <c r="C19" s="470"/>
      <c r="D19" s="470"/>
      <c r="E19" s="470"/>
      <c r="F19" s="534"/>
    </row>
    <row r="20" spans="1:6" ht="15.75" customHeight="1" x14ac:dyDescent="0.2">
      <c r="A20" s="421" t="s">
        <v>566</v>
      </c>
      <c r="B20" s="110" t="s">
        <v>18</v>
      </c>
      <c r="C20" s="470">
        <v>1428372</v>
      </c>
      <c r="D20" s="470">
        <v>2020169</v>
      </c>
      <c r="E20" s="470">
        <v>637</v>
      </c>
      <c r="F20" s="534">
        <f>+D20+E20</f>
        <v>2020806</v>
      </c>
    </row>
    <row r="21" spans="1:6" ht="15.75" customHeight="1" thickBot="1" x14ac:dyDescent="0.25">
      <c r="A21" s="111" t="s">
        <v>567</v>
      </c>
      <c r="B21" s="112" t="s">
        <v>19</v>
      </c>
      <c r="C21" s="473">
        <f>+C14+C18+C19+C20</f>
        <v>5481641</v>
      </c>
      <c r="D21" s="473">
        <f>+D14+D18+D19+D20</f>
        <v>4784858</v>
      </c>
      <c r="E21" s="473">
        <f>+E14+E18+E19+E20</f>
        <v>22066</v>
      </c>
      <c r="F21" s="537">
        <f>+F14+F18+F19+F20</f>
        <v>4806924</v>
      </c>
    </row>
    <row r="22" spans="1:6" ht="15.75" x14ac:dyDescent="0.25">
      <c r="A22" s="427"/>
      <c r="B22" s="430"/>
      <c r="C22" s="430"/>
      <c r="D22" s="428"/>
      <c r="E22" s="428"/>
      <c r="F22" s="428"/>
    </row>
    <row r="23" spans="1:6" ht="15.75" x14ac:dyDescent="0.25">
      <c r="A23" s="427"/>
      <c r="B23" s="430"/>
      <c r="C23" s="430"/>
      <c r="D23" s="428"/>
      <c r="E23" s="428"/>
      <c r="F23" s="428"/>
    </row>
    <row r="24" spans="1:6" ht="15.75" x14ac:dyDescent="0.25">
      <c r="A24" s="430"/>
      <c r="B24" s="430"/>
      <c r="C24" s="430"/>
      <c r="D24" s="428"/>
      <c r="E24" s="428"/>
      <c r="F24" s="428"/>
    </row>
    <row r="25" spans="1:6" ht="15.75" x14ac:dyDescent="0.25">
      <c r="A25" s="780"/>
      <c r="B25" s="780"/>
      <c r="C25" s="780"/>
      <c r="D25" s="780"/>
      <c r="E25" s="434"/>
      <c r="F25" s="434"/>
    </row>
    <row r="26" spans="1:6" ht="15.75" x14ac:dyDescent="0.25">
      <c r="A26" s="780"/>
      <c r="B26" s="780"/>
      <c r="C26" s="780"/>
      <c r="D26" s="780"/>
      <c r="E26" s="434"/>
      <c r="F26" s="434"/>
    </row>
  </sheetData>
  <mergeCells count="9">
    <mergeCell ref="A1:F1"/>
    <mergeCell ref="A2:F2"/>
    <mergeCell ref="C6:F6"/>
    <mergeCell ref="A25:D25"/>
    <mergeCell ref="A26:D26"/>
    <mergeCell ref="B4:D4"/>
    <mergeCell ref="A5:A6"/>
    <mergeCell ref="B5:B6"/>
    <mergeCell ref="E4:F4"/>
  </mergeCells>
  <phoneticPr fontId="26" type="noConversion"/>
  <printOptions horizontalCentered="1"/>
  <pageMargins left="0.78740157480314965" right="0.78740157480314965" top="1.2598425196850394" bottom="0.98425196850393704" header="0.78740157480314965" footer="0.78740157480314965"/>
  <pageSetup paperSize="9" scale="91" orientation="portrait" verticalDpi="300" r:id="rId1"/>
  <headerFooter alignWithMargins="0">
    <oddHeader>&amp;L&amp;"Times New Roman,Félkövér dőlt"Ibrány Város Önkormányzata&amp;R12. számú melléklet a 9/2018. (V. 29.) önkormányzati rendelethez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view="pageLayout" zoomScaleNormal="100" workbookViewId="0">
      <selection activeCell="D12" sqref="D12"/>
    </sheetView>
  </sheetViews>
  <sheetFormatPr defaultColWidth="12" defaultRowHeight="15.75" x14ac:dyDescent="0.25"/>
  <cols>
    <col min="1" max="1" width="58.83203125" style="99" customWidth="1"/>
    <col min="2" max="2" width="6.83203125" style="99" customWidth="1"/>
    <col min="3" max="3" width="17.1640625" style="99" customWidth="1"/>
    <col min="4" max="4" width="19.1640625" style="99" customWidth="1"/>
    <col min="5" max="16384" width="12" style="99"/>
  </cols>
  <sheetData>
    <row r="1" spans="1:4" ht="48" customHeight="1" x14ac:dyDescent="0.25">
      <c r="A1" s="786" t="str">
        <f>+CONCATENATE("VAGYONKIMUTATÁS",CHAR(10),"az érték nélkül nyilvántartott eszközökről",CHAR(10),LEFT(ÖSSZEFÜGGÉSEK!A4,4),".")</f>
        <v>VAGYONKIMUTATÁS
az érték nélkül nyilvántartott eszközökről
2017.</v>
      </c>
      <c r="B1" s="787"/>
      <c r="C1" s="787"/>
      <c r="D1" s="787"/>
    </row>
    <row r="2" spans="1:4" ht="16.5" thickBot="1" x14ac:dyDescent="0.3"/>
    <row r="3" spans="1:4" ht="43.5" customHeight="1" thickBot="1" x14ac:dyDescent="0.3">
      <c r="A3" s="438" t="s">
        <v>51</v>
      </c>
      <c r="B3" s="158" t="s">
        <v>185</v>
      </c>
      <c r="C3" s="439" t="s">
        <v>227</v>
      </c>
      <c r="D3" s="440" t="s">
        <v>228</v>
      </c>
    </row>
    <row r="4" spans="1:4" ht="16.5" thickBot="1" x14ac:dyDescent="0.3">
      <c r="A4" s="115" t="s">
        <v>336</v>
      </c>
      <c r="B4" s="116" t="s">
        <v>337</v>
      </c>
      <c r="C4" s="116" t="s">
        <v>338</v>
      </c>
      <c r="D4" s="117" t="s">
        <v>339</v>
      </c>
    </row>
    <row r="5" spans="1:4" ht="15.75" customHeight="1" x14ac:dyDescent="0.25">
      <c r="A5" s="126" t="s">
        <v>582</v>
      </c>
      <c r="B5" s="119" t="s">
        <v>6</v>
      </c>
      <c r="C5" s="120">
        <v>323</v>
      </c>
      <c r="D5" s="121">
        <v>172613</v>
      </c>
    </row>
    <row r="6" spans="1:4" ht="15.75" customHeight="1" x14ac:dyDescent="0.25">
      <c r="A6" s="126" t="s">
        <v>583</v>
      </c>
      <c r="B6" s="123" t="s">
        <v>7</v>
      </c>
      <c r="C6" s="124">
        <v>26</v>
      </c>
      <c r="D6" s="125">
        <v>2273</v>
      </c>
    </row>
    <row r="7" spans="1:4" ht="15.75" customHeight="1" x14ac:dyDescent="0.25">
      <c r="A7" s="126" t="s">
        <v>584</v>
      </c>
      <c r="B7" s="123" t="s">
        <v>8</v>
      </c>
      <c r="C7" s="124">
        <v>1683</v>
      </c>
      <c r="D7" s="125">
        <v>53368</v>
      </c>
    </row>
    <row r="8" spans="1:4" ht="15.75" customHeight="1" thickBot="1" x14ac:dyDescent="0.3">
      <c r="A8" s="127" t="s">
        <v>585</v>
      </c>
      <c r="B8" s="128" t="s">
        <v>9</v>
      </c>
      <c r="C8" s="129"/>
      <c r="D8" s="130"/>
    </row>
    <row r="9" spans="1:4" ht="15.75" customHeight="1" thickBot="1" x14ac:dyDescent="0.3">
      <c r="A9" s="442" t="s">
        <v>586</v>
      </c>
      <c r="B9" s="443" t="s">
        <v>10</v>
      </c>
      <c r="C9" s="444"/>
      <c r="D9" s="445">
        <f>+D10+D11+D12+D13</f>
        <v>613633</v>
      </c>
    </row>
    <row r="10" spans="1:4" ht="15.75" customHeight="1" x14ac:dyDescent="0.25">
      <c r="A10" s="441" t="s">
        <v>587</v>
      </c>
      <c r="B10" s="119" t="s">
        <v>11</v>
      </c>
      <c r="C10" s="120">
        <v>1</v>
      </c>
      <c r="D10" s="121">
        <v>613633</v>
      </c>
    </row>
    <row r="11" spans="1:4" ht="15.75" customHeight="1" x14ac:dyDescent="0.25">
      <c r="A11" s="126" t="s">
        <v>588</v>
      </c>
      <c r="B11" s="123" t="s">
        <v>12</v>
      </c>
      <c r="C11" s="124"/>
      <c r="D11" s="125"/>
    </row>
    <row r="12" spans="1:4" ht="15.75" customHeight="1" x14ac:dyDescent="0.25">
      <c r="A12" s="126" t="s">
        <v>589</v>
      </c>
      <c r="B12" s="123" t="s">
        <v>13</v>
      </c>
      <c r="C12" s="124"/>
      <c r="D12" s="125"/>
    </row>
    <row r="13" spans="1:4" ht="15.75" customHeight="1" thickBot="1" x14ac:dyDescent="0.3">
      <c r="A13" s="127" t="s">
        <v>590</v>
      </c>
      <c r="B13" s="128" t="s">
        <v>14</v>
      </c>
      <c r="C13" s="129"/>
      <c r="D13" s="130"/>
    </row>
    <row r="14" spans="1:4" ht="15.75" customHeight="1" thickBot="1" x14ac:dyDescent="0.3">
      <c r="A14" s="442" t="s">
        <v>591</v>
      </c>
      <c r="B14" s="443" t="s">
        <v>15</v>
      </c>
      <c r="C14" s="444"/>
      <c r="D14" s="445">
        <f>+D15+D16+D17</f>
        <v>0</v>
      </c>
    </row>
    <row r="15" spans="1:4" ht="15.75" customHeight="1" x14ac:dyDescent="0.25">
      <c r="A15" s="441" t="s">
        <v>592</v>
      </c>
      <c r="B15" s="119" t="s">
        <v>16</v>
      </c>
      <c r="C15" s="120"/>
      <c r="D15" s="121"/>
    </row>
    <row r="16" spans="1:4" ht="15.75" customHeight="1" x14ac:dyDescent="0.25">
      <c r="A16" s="126" t="s">
        <v>593</v>
      </c>
      <c r="B16" s="123" t="s">
        <v>17</v>
      </c>
      <c r="C16" s="124"/>
      <c r="D16" s="125"/>
    </row>
    <row r="17" spans="1:4" ht="15.75" customHeight="1" thickBot="1" x14ac:dyDescent="0.3">
      <c r="A17" s="127" t="s">
        <v>594</v>
      </c>
      <c r="B17" s="128" t="s">
        <v>18</v>
      </c>
      <c r="C17" s="129"/>
      <c r="D17" s="130"/>
    </row>
    <row r="18" spans="1:4" ht="15.75" customHeight="1" thickBot="1" x14ac:dyDescent="0.3">
      <c r="A18" s="442" t="s">
        <v>600</v>
      </c>
      <c r="B18" s="443" t="s">
        <v>19</v>
      </c>
      <c r="C18" s="444"/>
      <c r="D18" s="445">
        <f>+D19+D20+D21</f>
        <v>0</v>
      </c>
    </row>
    <row r="19" spans="1:4" ht="15.75" customHeight="1" x14ac:dyDescent="0.25">
      <c r="A19" s="441" t="s">
        <v>595</v>
      </c>
      <c r="B19" s="119" t="s">
        <v>20</v>
      </c>
      <c r="C19" s="120"/>
      <c r="D19" s="121"/>
    </row>
    <row r="20" spans="1:4" ht="15.75" customHeight="1" x14ac:dyDescent="0.25">
      <c r="A20" s="126" t="s">
        <v>596</v>
      </c>
      <c r="B20" s="123" t="s">
        <v>21</v>
      </c>
      <c r="C20" s="124"/>
      <c r="D20" s="125"/>
    </row>
    <row r="21" spans="1:4" ht="15.75" customHeight="1" x14ac:dyDescent="0.25">
      <c r="A21" s="126" t="s">
        <v>597</v>
      </c>
      <c r="B21" s="123" t="s">
        <v>22</v>
      </c>
      <c r="C21" s="124"/>
      <c r="D21" s="125"/>
    </row>
    <row r="22" spans="1:4" ht="15.75" customHeight="1" x14ac:dyDescent="0.25">
      <c r="A22" s="126" t="s">
        <v>598</v>
      </c>
      <c r="B22" s="123" t="s">
        <v>23</v>
      </c>
      <c r="C22" s="124"/>
      <c r="D22" s="125"/>
    </row>
    <row r="23" spans="1:4" ht="15.75" customHeight="1" x14ac:dyDescent="0.25">
      <c r="A23" s="126"/>
      <c r="B23" s="123" t="s">
        <v>24</v>
      </c>
      <c r="C23" s="124"/>
      <c r="D23" s="125"/>
    </row>
    <row r="24" spans="1:4" ht="15.75" customHeight="1" x14ac:dyDescent="0.25">
      <c r="A24" s="126"/>
      <c r="B24" s="123" t="s">
        <v>25</v>
      </c>
      <c r="C24" s="124"/>
      <c r="D24" s="125"/>
    </row>
    <row r="25" spans="1:4" ht="15.75" customHeight="1" x14ac:dyDescent="0.25">
      <c r="A25" s="126"/>
      <c r="B25" s="123" t="s">
        <v>26</v>
      </c>
      <c r="C25" s="124"/>
      <c r="D25" s="125"/>
    </row>
    <row r="26" spans="1:4" ht="15.75" customHeight="1" x14ac:dyDescent="0.25">
      <c r="A26" s="126"/>
      <c r="B26" s="123" t="s">
        <v>27</v>
      </c>
      <c r="C26" s="124"/>
      <c r="D26" s="125"/>
    </row>
    <row r="27" spans="1:4" ht="15.75" customHeight="1" x14ac:dyDescent="0.25">
      <c r="A27" s="126"/>
      <c r="B27" s="123" t="s">
        <v>28</v>
      </c>
      <c r="C27" s="124"/>
      <c r="D27" s="125"/>
    </row>
    <row r="28" spans="1:4" ht="15.75" customHeight="1" x14ac:dyDescent="0.25">
      <c r="A28" s="126"/>
      <c r="B28" s="123" t="s">
        <v>29</v>
      </c>
      <c r="C28" s="124"/>
      <c r="D28" s="125"/>
    </row>
    <row r="29" spans="1:4" ht="15.75" customHeight="1" x14ac:dyDescent="0.25">
      <c r="A29" s="126"/>
      <c r="B29" s="123" t="s">
        <v>30</v>
      </c>
      <c r="C29" s="124"/>
      <c r="D29" s="125"/>
    </row>
    <row r="30" spans="1:4" ht="15.75" customHeight="1" x14ac:dyDescent="0.25">
      <c r="A30" s="126"/>
      <c r="B30" s="123" t="s">
        <v>31</v>
      </c>
      <c r="C30" s="124"/>
      <c r="D30" s="125"/>
    </row>
    <row r="31" spans="1:4" ht="15.75" customHeight="1" x14ac:dyDescent="0.25">
      <c r="A31" s="126"/>
      <c r="B31" s="123" t="s">
        <v>32</v>
      </c>
      <c r="C31" s="124"/>
      <c r="D31" s="125"/>
    </row>
    <row r="32" spans="1:4" ht="15.75" customHeight="1" x14ac:dyDescent="0.25">
      <c r="A32" s="126"/>
      <c r="B32" s="123" t="s">
        <v>33</v>
      </c>
      <c r="C32" s="124"/>
      <c r="D32" s="125"/>
    </row>
    <row r="33" spans="1:6" ht="15.75" customHeight="1" x14ac:dyDescent="0.25">
      <c r="A33" s="126"/>
      <c r="B33" s="123" t="s">
        <v>34</v>
      </c>
      <c r="C33" s="124"/>
      <c r="D33" s="125"/>
    </row>
    <row r="34" spans="1:6" ht="15.75" customHeight="1" x14ac:dyDescent="0.25">
      <c r="A34" s="126"/>
      <c r="B34" s="123" t="s">
        <v>90</v>
      </c>
      <c r="C34" s="124"/>
      <c r="D34" s="125"/>
    </row>
    <row r="35" spans="1:6" ht="15.75" customHeight="1" x14ac:dyDescent="0.25">
      <c r="A35" s="126"/>
      <c r="B35" s="123" t="s">
        <v>180</v>
      </c>
      <c r="C35" s="124"/>
      <c r="D35" s="125"/>
    </row>
    <row r="36" spans="1:6" ht="15.75" customHeight="1" x14ac:dyDescent="0.25">
      <c r="A36" s="126"/>
      <c r="B36" s="123" t="s">
        <v>181</v>
      </c>
      <c r="C36" s="124"/>
      <c r="D36" s="125"/>
    </row>
    <row r="37" spans="1:6" ht="15.75" customHeight="1" thickBot="1" x14ac:dyDescent="0.3">
      <c r="A37" s="127"/>
      <c r="B37" s="128" t="s">
        <v>182</v>
      </c>
      <c r="C37" s="129"/>
      <c r="D37" s="130"/>
    </row>
    <row r="38" spans="1:6" ht="15.75" customHeight="1" thickBot="1" x14ac:dyDescent="0.3">
      <c r="A38" s="788" t="s">
        <v>599</v>
      </c>
      <c r="B38" s="789"/>
      <c r="C38" s="131"/>
      <c r="D38" s="445">
        <f>+D5+D6+D7+D8+D9+D14+D18+D22+D23+D24+D25+D26+D27+D28+D29+D30+D31+D32+D33+D34+D35+D36+D37</f>
        <v>841887</v>
      </c>
      <c r="F38" s="132"/>
    </row>
    <row r="39" spans="1:6" x14ac:dyDescent="0.25">
      <c r="A39" s="446" t="s">
        <v>601</v>
      </c>
    </row>
    <row r="40" spans="1:6" x14ac:dyDescent="0.25">
      <c r="A40" s="102"/>
      <c r="B40" s="103"/>
      <c r="C40" s="790"/>
      <c r="D40" s="790"/>
    </row>
    <row r="41" spans="1:6" x14ac:dyDescent="0.25">
      <c r="A41" s="102"/>
      <c r="B41" s="103"/>
      <c r="C41" s="104"/>
      <c r="D41" s="104"/>
    </row>
    <row r="42" spans="1:6" x14ac:dyDescent="0.25">
      <c r="A42" s="103"/>
      <c r="B42" s="103"/>
      <c r="C42" s="790"/>
      <c r="D42" s="790"/>
    </row>
    <row r="43" spans="1:6" x14ac:dyDescent="0.25">
      <c r="A43" s="113"/>
      <c r="B43" s="113"/>
    </row>
    <row r="44" spans="1:6" x14ac:dyDescent="0.25">
      <c r="A44" s="113"/>
      <c r="B44" s="113"/>
      <c r="C44" s="113"/>
    </row>
  </sheetData>
  <sheetProtection sheet="1" objects="1" scenarios="1"/>
  <mergeCells count="4">
    <mergeCell ref="A1:D1"/>
    <mergeCell ref="A38:B38"/>
    <mergeCell ref="C40:D40"/>
    <mergeCell ref="C42:D42"/>
  </mergeCells>
  <phoneticPr fontId="26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3" orientation="portrait" r:id="rId1"/>
  <headerFooter alignWithMargins="0">
    <oddHeader>&amp;L&amp;"Times New Roman,Félkövér dőlt"Ibrány Város Önkormányzata&amp;R13. számú melléklet a 9/2018. (V. 29.) önkormányzati rendelethez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8"/>
  <sheetViews>
    <sheetView view="pageLayout" zoomScaleNormal="100" workbookViewId="0">
      <selection activeCell="D4" sqref="D4"/>
    </sheetView>
  </sheetViews>
  <sheetFormatPr defaultColWidth="12" defaultRowHeight="15.75" x14ac:dyDescent="0.25"/>
  <cols>
    <col min="1" max="1" width="56.1640625" style="99" customWidth="1"/>
    <col min="2" max="2" width="6.83203125" style="99" customWidth="1"/>
    <col min="3" max="3" width="17.1640625" style="99" customWidth="1"/>
    <col min="4" max="4" width="19.1640625" style="99" customWidth="1"/>
    <col min="5" max="16384" width="12" style="99"/>
  </cols>
  <sheetData>
    <row r="1" spans="1:4" ht="48.75" customHeight="1" x14ac:dyDescent="0.25">
      <c r="A1" s="791" t="str">
        <f>+CONCATENATE("VAGYONKIMUTATÁS",CHAR(10),"a függő követelésekről éa kötelezettségekről, a biztos (jövőbeni) követelésekről",CHAR(10),LEFT(ÖSSZEFÜGGÉSEK!A4,4),".")</f>
        <v>VAGYONKIMUTATÁS
a függő követelésekről éa kötelezettségekről, a biztos (jövőbeni) követelésekről
2017.</v>
      </c>
      <c r="B1" s="792"/>
      <c r="C1" s="792"/>
      <c r="D1" s="792"/>
    </row>
    <row r="2" spans="1:4" ht="16.5" thickBot="1" x14ac:dyDescent="0.3"/>
    <row r="3" spans="1:4" ht="64.5" thickBot="1" x14ac:dyDescent="0.3">
      <c r="A3" s="447" t="s">
        <v>51</v>
      </c>
      <c r="B3" s="158" t="s">
        <v>185</v>
      </c>
      <c r="C3" s="448" t="s">
        <v>602</v>
      </c>
      <c r="D3" s="449" t="s">
        <v>228</v>
      </c>
    </row>
    <row r="4" spans="1:4" ht="16.5" thickBot="1" x14ac:dyDescent="0.3">
      <c r="A4" s="133" t="s">
        <v>336</v>
      </c>
      <c r="B4" s="134" t="s">
        <v>337</v>
      </c>
      <c r="C4" s="134" t="s">
        <v>338</v>
      </c>
      <c r="D4" s="135" t="s">
        <v>339</v>
      </c>
    </row>
    <row r="5" spans="1:4" ht="15.75" customHeight="1" x14ac:dyDescent="0.25">
      <c r="A5" s="122" t="s">
        <v>603</v>
      </c>
      <c r="B5" s="119" t="s">
        <v>6</v>
      </c>
      <c r="C5" s="120"/>
      <c r="D5" s="121"/>
    </row>
    <row r="6" spans="1:4" ht="15.75" customHeight="1" x14ac:dyDescent="0.25">
      <c r="A6" s="122" t="s">
        <v>604</v>
      </c>
      <c r="B6" s="123" t="s">
        <v>7</v>
      </c>
      <c r="C6" s="124"/>
      <c r="D6" s="125"/>
    </row>
    <row r="7" spans="1:4" ht="15.75" customHeight="1" thickBot="1" x14ac:dyDescent="0.3">
      <c r="A7" s="450" t="s">
        <v>605</v>
      </c>
      <c r="B7" s="128" t="s">
        <v>8</v>
      </c>
      <c r="C7" s="129"/>
      <c r="D7" s="130"/>
    </row>
    <row r="8" spans="1:4" ht="15.75" customHeight="1" thickBot="1" x14ac:dyDescent="0.3">
      <c r="A8" s="442" t="s">
        <v>606</v>
      </c>
      <c r="B8" s="443" t="s">
        <v>9</v>
      </c>
      <c r="C8" s="444"/>
      <c r="D8" s="445">
        <f>+D5+D6+D7</f>
        <v>0</v>
      </c>
    </row>
    <row r="9" spans="1:4" ht="15.75" customHeight="1" x14ac:dyDescent="0.25">
      <c r="A9" s="118" t="s">
        <v>607</v>
      </c>
      <c r="B9" s="119" t="s">
        <v>10</v>
      </c>
      <c r="C9" s="120"/>
      <c r="D9" s="121"/>
    </row>
    <row r="10" spans="1:4" ht="15.75" customHeight="1" x14ac:dyDescent="0.25">
      <c r="A10" s="122" t="s">
        <v>608</v>
      </c>
      <c r="B10" s="123" t="s">
        <v>11</v>
      </c>
      <c r="C10" s="124"/>
      <c r="D10" s="125"/>
    </row>
    <row r="11" spans="1:4" ht="15.75" customHeight="1" x14ac:dyDescent="0.25">
      <c r="A11" s="122" t="s">
        <v>609</v>
      </c>
      <c r="B11" s="123" t="s">
        <v>12</v>
      </c>
      <c r="C11" s="124"/>
      <c r="D11" s="125"/>
    </row>
    <row r="12" spans="1:4" ht="15.75" customHeight="1" x14ac:dyDescent="0.25">
      <c r="A12" s="122" t="s">
        <v>610</v>
      </c>
      <c r="B12" s="123" t="s">
        <v>13</v>
      </c>
      <c r="C12" s="124"/>
      <c r="D12" s="125"/>
    </row>
    <row r="13" spans="1:4" ht="15.75" customHeight="1" thickBot="1" x14ac:dyDescent="0.3">
      <c r="A13" s="450" t="s">
        <v>611</v>
      </c>
      <c r="B13" s="128" t="s">
        <v>14</v>
      </c>
      <c r="C13" s="129"/>
      <c r="D13" s="130"/>
    </row>
    <row r="14" spans="1:4" ht="15.75" customHeight="1" thickBot="1" x14ac:dyDescent="0.3">
      <c r="A14" s="442" t="s">
        <v>612</v>
      </c>
      <c r="B14" s="443" t="s">
        <v>15</v>
      </c>
      <c r="C14" s="451"/>
      <c r="D14" s="445">
        <f>+D9+D10+D11+D12+D13</f>
        <v>0</v>
      </c>
    </row>
    <row r="15" spans="1:4" ht="15.75" customHeight="1" x14ac:dyDescent="0.25">
      <c r="A15" s="118"/>
      <c r="B15" s="119" t="s">
        <v>16</v>
      </c>
      <c r="C15" s="120"/>
      <c r="D15" s="121"/>
    </row>
    <row r="16" spans="1:4" ht="15.75" customHeight="1" x14ac:dyDescent="0.25">
      <c r="A16" s="122"/>
      <c r="B16" s="123" t="s">
        <v>17</v>
      </c>
      <c r="C16" s="124"/>
      <c r="D16" s="125"/>
    </row>
    <row r="17" spans="1:4" ht="15.75" customHeight="1" x14ac:dyDescent="0.25">
      <c r="A17" s="122"/>
      <c r="B17" s="123" t="s">
        <v>18</v>
      </c>
      <c r="C17" s="124"/>
      <c r="D17" s="125"/>
    </row>
    <row r="18" spans="1:4" ht="15.75" customHeight="1" x14ac:dyDescent="0.25">
      <c r="A18" s="122"/>
      <c r="B18" s="123" t="s">
        <v>19</v>
      </c>
      <c r="C18" s="124"/>
      <c r="D18" s="125"/>
    </row>
    <row r="19" spans="1:4" ht="15.75" customHeight="1" x14ac:dyDescent="0.25">
      <c r="A19" s="122"/>
      <c r="B19" s="123" t="s">
        <v>20</v>
      </c>
      <c r="C19" s="124"/>
      <c r="D19" s="125"/>
    </row>
    <row r="20" spans="1:4" ht="15.75" customHeight="1" x14ac:dyDescent="0.25">
      <c r="A20" s="122"/>
      <c r="B20" s="123" t="s">
        <v>21</v>
      </c>
      <c r="C20" s="124"/>
      <c r="D20" s="125"/>
    </row>
    <row r="21" spans="1:4" ht="15.75" customHeight="1" x14ac:dyDescent="0.25">
      <c r="A21" s="122"/>
      <c r="B21" s="123" t="s">
        <v>22</v>
      </c>
      <c r="C21" s="124"/>
      <c r="D21" s="125"/>
    </row>
    <row r="22" spans="1:4" ht="15.75" customHeight="1" x14ac:dyDescent="0.25">
      <c r="A22" s="122"/>
      <c r="B22" s="123" t="s">
        <v>23</v>
      </c>
      <c r="C22" s="124"/>
      <c r="D22" s="125"/>
    </row>
    <row r="23" spans="1:4" ht="15.75" customHeight="1" x14ac:dyDescent="0.25">
      <c r="A23" s="122"/>
      <c r="B23" s="123" t="s">
        <v>24</v>
      </c>
      <c r="C23" s="124"/>
      <c r="D23" s="125"/>
    </row>
    <row r="24" spans="1:4" ht="15.75" customHeight="1" x14ac:dyDescent="0.25">
      <c r="A24" s="122"/>
      <c r="B24" s="123" t="s">
        <v>25</v>
      </c>
      <c r="C24" s="124"/>
      <c r="D24" s="125"/>
    </row>
    <row r="25" spans="1:4" ht="15.75" customHeight="1" x14ac:dyDescent="0.25">
      <c r="A25" s="122"/>
      <c r="B25" s="123" t="s">
        <v>26</v>
      </c>
      <c r="C25" s="124"/>
      <c r="D25" s="125"/>
    </row>
    <row r="26" spans="1:4" ht="15.75" customHeight="1" x14ac:dyDescent="0.25">
      <c r="A26" s="122"/>
      <c r="B26" s="123" t="s">
        <v>27</v>
      </c>
      <c r="C26" s="124"/>
      <c r="D26" s="125"/>
    </row>
    <row r="27" spans="1:4" ht="15.75" customHeight="1" x14ac:dyDescent="0.25">
      <c r="A27" s="122"/>
      <c r="B27" s="123" t="s">
        <v>28</v>
      </c>
      <c r="C27" s="124"/>
      <c r="D27" s="125"/>
    </row>
    <row r="28" spans="1:4" ht="15.75" customHeight="1" x14ac:dyDescent="0.25">
      <c r="A28" s="122"/>
      <c r="B28" s="123" t="s">
        <v>29</v>
      </c>
      <c r="C28" s="124"/>
      <c r="D28" s="125"/>
    </row>
    <row r="29" spans="1:4" ht="15.75" customHeight="1" x14ac:dyDescent="0.25">
      <c r="A29" s="122"/>
      <c r="B29" s="123" t="s">
        <v>30</v>
      </c>
      <c r="C29" s="124"/>
      <c r="D29" s="125"/>
    </row>
    <row r="30" spans="1:4" ht="15.75" customHeight="1" x14ac:dyDescent="0.25">
      <c r="A30" s="122"/>
      <c r="B30" s="123" t="s">
        <v>31</v>
      </c>
      <c r="C30" s="124"/>
      <c r="D30" s="125"/>
    </row>
    <row r="31" spans="1:4" ht="15.75" customHeight="1" x14ac:dyDescent="0.25">
      <c r="A31" s="122"/>
      <c r="B31" s="123" t="s">
        <v>32</v>
      </c>
      <c r="C31" s="124"/>
      <c r="D31" s="125"/>
    </row>
    <row r="32" spans="1:4" ht="15.75" customHeight="1" x14ac:dyDescent="0.25">
      <c r="A32" s="122"/>
      <c r="B32" s="123" t="s">
        <v>33</v>
      </c>
      <c r="C32" s="124"/>
      <c r="D32" s="125"/>
    </row>
    <row r="33" spans="1:6" ht="15.75" customHeight="1" x14ac:dyDescent="0.25">
      <c r="A33" s="122"/>
      <c r="B33" s="123" t="s">
        <v>34</v>
      </c>
      <c r="C33" s="124"/>
      <c r="D33" s="125"/>
    </row>
    <row r="34" spans="1:6" ht="15.75" customHeight="1" x14ac:dyDescent="0.25">
      <c r="A34" s="122"/>
      <c r="B34" s="123" t="s">
        <v>90</v>
      </c>
      <c r="C34" s="124"/>
      <c r="D34" s="125"/>
    </row>
    <row r="35" spans="1:6" ht="15.75" customHeight="1" x14ac:dyDescent="0.25">
      <c r="A35" s="122"/>
      <c r="B35" s="123" t="s">
        <v>180</v>
      </c>
      <c r="C35" s="124"/>
      <c r="D35" s="125"/>
    </row>
    <row r="36" spans="1:6" ht="15.75" customHeight="1" x14ac:dyDescent="0.25">
      <c r="A36" s="122"/>
      <c r="B36" s="123" t="s">
        <v>181</v>
      </c>
      <c r="C36" s="124"/>
      <c r="D36" s="125"/>
    </row>
    <row r="37" spans="1:6" ht="15.75" customHeight="1" thickBot="1" x14ac:dyDescent="0.3">
      <c r="A37" s="136"/>
      <c r="B37" s="137" t="s">
        <v>182</v>
      </c>
      <c r="C37" s="138"/>
      <c r="D37" s="139"/>
    </row>
    <row r="38" spans="1:6" ht="15.75" customHeight="1" thickBot="1" x14ac:dyDescent="0.3">
      <c r="A38" s="793" t="s">
        <v>613</v>
      </c>
      <c r="B38" s="794"/>
      <c r="C38" s="131"/>
      <c r="D38" s="445">
        <f>+D8+D14+SUM(D15:D37)</f>
        <v>0</v>
      </c>
      <c r="F38" s="140"/>
    </row>
  </sheetData>
  <mergeCells count="2">
    <mergeCell ref="A1:D1"/>
    <mergeCell ref="A38:B38"/>
  </mergeCells>
  <phoneticPr fontId="26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&amp;L&amp;"Times New Roman,Félkövér dőlt"Ibrány Város Önkormányzata&amp;R&amp;"Times New Roman,Félkövér dőlt"14. számú melléklet a 9/2018. (V. 29.) önkormányzati rendelethez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41"/>
  <sheetViews>
    <sheetView view="pageLayout" zoomScaleNormal="100" workbookViewId="0">
      <selection activeCell="C22" sqref="C22"/>
    </sheetView>
  </sheetViews>
  <sheetFormatPr defaultRowHeight="12.75" x14ac:dyDescent="0.2"/>
  <cols>
    <col min="1" max="1" width="88.6640625" style="7" customWidth="1"/>
    <col min="2" max="3" width="18.5" style="7" customWidth="1"/>
    <col min="4" max="256" width="9.33203125" style="7"/>
    <col min="257" max="257" width="88.6640625" style="7" customWidth="1"/>
    <col min="258" max="258" width="27.83203125" style="7" customWidth="1"/>
    <col min="259" max="259" width="3.5" style="7" customWidth="1"/>
    <col min="260" max="512" width="9.33203125" style="7"/>
    <col min="513" max="513" width="88.6640625" style="7" customWidth="1"/>
    <col min="514" max="514" width="27.83203125" style="7" customWidth="1"/>
    <col min="515" max="515" width="3.5" style="7" customWidth="1"/>
    <col min="516" max="768" width="9.33203125" style="7"/>
    <col min="769" max="769" width="88.6640625" style="7" customWidth="1"/>
    <col min="770" max="770" width="27.83203125" style="7" customWidth="1"/>
    <col min="771" max="771" width="3.5" style="7" customWidth="1"/>
    <col min="772" max="1024" width="9.33203125" style="7"/>
    <col min="1025" max="1025" width="88.6640625" style="7" customWidth="1"/>
    <col min="1026" max="1026" width="27.83203125" style="7" customWidth="1"/>
    <col min="1027" max="1027" width="3.5" style="7" customWidth="1"/>
    <col min="1028" max="1280" width="9.33203125" style="7"/>
    <col min="1281" max="1281" width="88.6640625" style="7" customWidth="1"/>
    <col min="1282" max="1282" width="27.83203125" style="7" customWidth="1"/>
    <col min="1283" max="1283" width="3.5" style="7" customWidth="1"/>
    <col min="1284" max="1536" width="9.33203125" style="7"/>
    <col min="1537" max="1537" width="88.6640625" style="7" customWidth="1"/>
    <col min="1538" max="1538" width="27.83203125" style="7" customWidth="1"/>
    <col min="1539" max="1539" width="3.5" style="7" customWidth="1"/>
    <col min="1540" max="1792" width="9.33203125" style="7"/>
    <col min="1793" max="1793" width="88.6640625" style="7" customWidth="1"/>
    <col min="1794" max="1794" width="27.83203125" style="7" customWidth="1"/>
    <col min="1795" max="1795" width="3.5" style="7" customWidth="1"/>
    <col min="1796" max="2048" width="9.33203125" style="7"/>
    <col min="2049" max="2049" width="88.6640625" style="7" customWidth="1"/>
    <col min="2050" max="2050" width="27.83203125" style="7" customWidth="1"/>
    <col min="2051" max="2051" width="3.5" style="7" customWidth="1"/>
    <col min="2052" max="2304" width="9.33203125" style="7"/>
    <col min="2305" max="2305" width="88.6640625" style="7" customWidth="1"/>
    <col min="2306" max="2306" width="27.83203125" style="7" customWidth="1"/>
    <col min="2307" max="2307" width="3.5" style="7" customWidth="1"/>
    <col min="2308" max="2560" width="9.33203125" style="7"/>
    <col min="2561" max="2561" width="88.6640625" style="7" customWidth="1"/>
    <col min="2562" max="2562" width="27.83203125" style="7" customWidth="1"/>
    <col min="2563" max="2563" width="3.5" style="7" customWidth="1"/>
    <col min="2564" max="2816" width="9.33203125" style="7"/>
    <col min="2817" max="2817" width="88.6640625" style="7" customWidth="1"/>
    <col min="2818" max="2818" width="27.83203125" style="7" customWidth="1"/>
    <col min="2819" max="2819" width="3.5" style="7" customWidth="1"/>
    <col min="2820" max="3072" width="9.33203125" style="7"/>
    <col min="3073" max="3073" width="88.6640625" style="7" customWidth="1"/>
    <col min="3074" max="3074" width="27.83203125" style="7" customWidth="1"/>
    <col min="3075" max="3075" width="3.5" style="7" customWidth="1"/>
    <col min="3076" max="3328" width="9.33203125" style="7"/>
    <col min="3329" max="3329" width="88.6640625" style="7" customWidth="1"/>
    <col min="3330" max="3330" width="27.83203125" style="7" customWidth="1"/>
    <col min="3331" max="3331" width="3.5" style="7" customWidth="1"/>
    <col min="3332" max="3584" width="9.33203125" style="7"/>
    <col min="3585" max="3585" width="88.6640625" style="7" customWidth="1"/>
    <col min="3586" max="3586" width="27.83203125" style="7" customWidth="1"/>
    <col min="3587" max="3587" width="3.5" style="7" customWidth="1"/>
    <col min="3588" max="3840" width="9.33203125" style="7"/>
    <col min="3841" max="3841" width="88.6640625" style="7" customWidth="1"/>
    <col min="3842" max="3842" width="27.83203125" style="7" customWidth="1"/>
    <col min="3843" max="3843" width="3.5" style="7" customWidth="1"/>
    <col min="3844" max="4096" width="9.33203125" style="7"/>
    <col min="4097" max="4097" width="88.6640625" style="7" customWidth="1"/>
    <col min="4098" max="4098" width="27.83203125" style="7" customWidth="1"/>
    <col min="4099" max="4099" width="3.5" style="7" customWidth="1"/>
    <col min="4100" max="4352" width="9.33203125" style="7"/>
    <col min="4353" max="4353" width="88.6640625" style="7" customWidth="1"/>
    <col min="4354" max="4354" width="27.83203125" style="7" customWidth="1"/>
    <col min="4355" max="4355" width="3.5" style="7" customWidth="1"/>
    <col min="4356" max="4608" width="9.33203125" style="7"/>
    <col min="4609" max="4609" width="88.6640625" style="7" customWidth="1"/>
    <col min="4610" max="4610" width="27.83203125" style="7" customWidth="1"/>
    <col min="4611" max="4611" width="3.5" style="7" customWidth="1"/>
    <col min="4612" max="4864" width="9.33203125" style="7"/>
    <col min="4865" max="4865" width="88.6640625" style="7" customWidth="1"/>
    <col min="4866" max="4866" width="27.83203125" style="7" customWidth="1"/>
    <col min="4867" max="4867" width="3.5" style="7" customWidth="1"/>
    <col min="4868" max="5120" width="9.33203125" style="7"/>
    <col min="5121" max="5121" width="88.6640625" style="7" customWidth="1"/>
    <col min="5122" max="5122" width="27.83203125" style="7" customWidth="1"/>
    <col min="5123" max="5123" width="3.5" style="7" customWidth="1"/>
    <col min="5124" max="5376" width="9.33203125" style="7"/>
    <col min="5377" max="5377" width="88.6640625" style="7" customWidth="1"/>
    <col min="5378" max="5378" width="27.83203125" style="7" customWidth="1"/>
    <col min="5379" max="5379" width="3.5" style="7" customWidth="1"/>
    <col min="5380" max="5632" width="9.33203125" style="7"/>
    <col min="5633" max="5633" width="88.6640625" style="7" customWidth="1"/>
    <col min="5634" max="5634" width="27.83203125" style="7" customWidth="1"/>
    <col min="5635" max="5635" width="3.5" style="7" customWidth="1"/>
    <col min="5636" max="5888" width="9.33203125" style="7"/>
    <col min="5889" max="5889" width="88.6640625" style="7" customWidth="1"/>
    <col min="5890" max="5890" width="27.83203125" style="7" customWidth="1"/>
    <col min="5891" max="5891" width="3.5" style="7" customWidth="1"/>
    <col min="5892" max="6144" width="9.33203125" style="7"/>
    <col min="6145" max="6145" width="88.6640625" style="7" customWidth="1"/>
    <col min="6146" max="6146" width="27.83203125" style="7" customWidth="1"/>
    <col min="6147" max="6147" width="3.5" style="7" customWidth="1"/>
    <col min="6148" max="6400" width="9.33203125" style="7"/>
    <col min="6401" max="6401" width="88.6640625" style="7" customWidth="1"/>
    <col min="6402" max="6402" width="27.83203125" style="7" customWidth="1"/>
    <col min="6403" max="6403" width="3.5" style="7" customWidth="1"/>
    <col min="6404" max="6656" width="9.33203125" style="7"/>
    <col min="6657" max="6657" width="88.6640625" style="7" customWidth="1"/>
    <col min="6658" max="6658" width="27.83203125" style="7" customWidth="1"/>
    <col min="6659" max="6659" width="3.5" style="7" customWidth="1"/>
    <col min="6660" max="6912" width="9.33203125" style="7"/>
    <col min="6913" max="6913" width="88.6640625" style="7" customWidth="1"/>
    <col min="6914" max="6914" width="27.83203125" style="7" customWidth="1"/>
    <col min="6915" max="6915" width="3.5" style="7" customWidth="1"/>
    <col min="6916" max="7168" width="9.33203125" style="7"/>
    <col min="7169" max="7169" width="88.6640625" style="7" customWidth="1"/>
    <col min="7170" max="7170" width="27.83203125" style="7" customWidth="1"/>
    <col min="7171" max="7171" width="3.5" style="7" customWidth="1"/>
    <col min="7172" max="7424" width="9.33203125" style="7"/>
    <col min="7425" max="7425" width="88.6640625" style="7" customWidth="1"/>
    <col min="7426" max="7426" width="27.83203125" style="7" customWidth="1"/>
    <col min="7427" max="7427" width="3.5" style="7" customWidth="1"/>
    <col min="7428" max="7680" width="9.33203125" style="7"/>
    <col min="7681" max="7681" width="88.6640625" style="7" customWidth="1"/>
    <col min="7682" max="7682" width="27.83203125" style="7" customWidth="1"/>
    <col min="7683" max="7683" width="3.5" style="7" customWidth="1"/>
    <col min="7684" max="7936" width="9.33203125" style="7"/>
    <col min="7937" max="7937" width="88.6640625" style="7" customWidth="1"/>
    <col min="7938" max="7938" width="27.83203125" style="7" customWidth="1"/>
    <col min="7939" max="7939" width="3.5" style="7" customWidth="1"/>
    <col min="7940" max="8192" width="9.33203125" style="7"/>
    <col min="8193" max="8193" width="88.6640625" style="7" customWidth="1"/>
    <col min="8194" max="8194" width="27.83203125" style="7" customWidth="1"/>
    <col min="8195" max="8195" width="3.5" style="7" customWidth="1"/>
    <col min="8196" max="8448" width="9.33203125" style="7"/>
    <col min="8449" max="8449" width="88.6640625" style="7" customWidth="1"/>
    <col min="8450" max="8450" width="27.83203125" style="7" customWidth="1"/>
    <col min="8451" max="8451" width="3.5" style="7" customWidth="1"/>
    <col min="8452" max="8704" width="9.33203125" style="7"/>
    <col min="8705" max="8705" width="88.6640625" style="7" customWidth="1"/>
    <col min="8706" max="8706" width="27.83203125" style="7" customWidth="1"/>
    <col min="8707" max="8707" width="3.5" style="7" customWidth="1"/>
    <col min="8708" max="8960" width="9.33203125" style="7"/>
    <col min="8961" max="8961" width="88.6640625" style="7" customWidth="1"/>
    <col min="8962" max="8962" width="27.83203125" style="7" customWidth="1"/>
    <col min="8963" max="8963" width="3.5" style="7" customWidth="1"/>
    <col min="8964" max="9216" width="9.33203125" style="7"/>
    <col min="9217" max="9217" width="88.6640625" style="7" customWidth="1"/>
    <col min="9218" max="9218" width="27.83203125" style="7" customWidth="1"/>
    <col min="9219" max="9219" width="3.5" style="7" customWidth="1"/>
    <col min="9220" max="9472" width="9.33203125" style="7"/>
    <col min="9473" max="9473" width="88.6640625" style="7" customWidth="1"/>
    <col min="9474" max="9474" width="27.83203125" style="7" customWidth="1"/>
    <col min="9475" max="9475" width="3.5" style="7" customWidth="1"/>
    <col min="9476" max="9728" width="9.33203125" style="7"/>
    <col min="9729" max="9729" width="88.6640625" style="7" customWidth="1"/>
    <col min="9730" max="9730" width="27.83203125" style="7" customWidth="1"/>
    <col min="9731" max="9731" width="3.5" style="7" customWidth="1"/>
    <col min="9732" max="9984" width="9.33203125" style="7"/>
    <col min="9985" max="9985" width="88.6640625" style="7" customWidth="1"/>
    <col min="9986" max="9986" width="27.83203125" style="7" customWidth="1"/>
    <col min="9987" max="9987" width="3.5" style="7" customWidth="1"/>
    <col min="9988" max="10240" width="9.33203125" style="7"/>
    <col min="10241" max="10241" width="88.6640625" style="7" customWidth="1"/>
    <col min="10242" max="10242" width="27.83203125" style="7" customWidth="1"/>
    <col min="10243" max="10243" width="3.5" style="7" customWidth="1"/>
    <col min="10244" max="10496" width="9.33203125" style="7"/>
    <col min="10497" max="10497" width="88.6640625" style="7" customWidth="1"/>
    <col min="10498" max="10498" width="27.83203125" style="7" customWidth="1"/>
    <col min="10499" max="10499" width="3.5" style="7" customWidth="1"/>
    <col min="10500" max="10752" width="9.33203125" style="7"/>
    <col min="10753" max="10753" width="88.6640625" style="7" customWidth="1"/>
    <col min="10754" max="10754" width="27.83203125" style="7" customWidth="1"/>
    <col min="10755" max="10755" width="3.5" style="7" customWidth="1"/>
    <col min="10756" max="11008" width="9.33203125" style="7"/>
    <col min="11009" max="11009" width="88.6640625" style="7" customWidth="1"/>
    <col min="11010" max="11010" width="27.83203125" style="7" customWidth="1"/>
    <col min="11011" max="11011" width="3.5" style="7" customWidth="1"/>
    <col min="11012" max="11264" width="9.33203125" style="7"/>
    <col min="11265" max="11265" width="88.6640625" style="7" customWidth="1"/>
    <col min="11266" max="11266" width="27.83203125" style="7" customWidth="1"/>
    <col min="11267" max="11267" width="3.5" style="7" customWidth="1"/>
    <col min="11268" max="11520" width="9.33203125" style="7"/>
    <col min="11521" max="11521" width="88.6640625" style="7" customWidth="1"/>
    <col min="11522" max="11522" width="27.83203125" style="7" customWidth="1"/>
    <col min="11523" max="11523" width="3.5" style="7" customWidth="1"/>
    <col min="11524" max="11776" width="9.33203125" style="7"/>
    <col min="11777" max="11777" width="88.6640625" style="7" customWidth="1"/>
    <col min="11778" max="11778" width="27.83203125" style="7" customWidth="1"/>
    <col min="11779" max="11779" width="3.5" style="7" customWidth="1"/>
    <col min="11780" max="12032" width="9.33203125" style="7"/>
    <col min="12033" max="12033" width="88.6640625" style="7" customWidth="1"/>
    <col min="12034" max="12034" width="27.83203125" style="7" customWidth="1"/>
    <col min="12035" max="12035" width="3.5" style="7" customWidth="1"/>
    <col min="12036" max="12288" width="9.33203125" style="7"/>
    <col min="12289" max="12289" width="88.6640625" style="7" customWidth="1"/>
    <col min="12290" max="12290" width="27.83203125" style="7" customWidth="1"/>
    <col min="12291" max="12291" width="3.5" style="7" customWidth="1"/>
    <col min="12292" max="12544" width="9.33203125" style="7"/>
    <col min="12545" max="12545" width="88.6640625" style="7" customWidth="1"/>
    <col min="12546" max="12546" width="27.83203125" style="7" customWidth="1"/>
    <col min="12547" max="12547" width="3.5" style="7" customWidth="1"/>
    <col min="12548" max="12800" width="9.33203125" style="7"/>
    <col min="12801" max="12801" width="88.6640625" style="7" customWidth="1"/>
    <col min="12802" max="12802" width="27.83203125" style="7" customWidth="1"/>
    <col min="12803" max="12803" width="3.5" style="7" customWidth="1"/>
    <col min="12804" max="13056" width="9.33203125" style="7"/>
    <col min="13057" max="13057" width="88.6640625" style="7" customWidth="1"/>
    <col min="13058" max="13058" width="27.83203125" style="7" customWidth="1"/>
    <col min="13059" max="13059" width="3.5" style="7" customWidth="1"/>
    <col min="13060" max="13312" width="9.33203125" style="7"/>
    <col min="13313" max="13313" width="88.6640625" style="7" customWidth="1"/>
    <col min="13314" max="13314" width="27.83203125" style="7" customWidth="1"/>
    <col min="13315" max="13315" width="3.5" style="7" customWidth="1"/>
    <col min="13316" max="13568" width="9.33203125" style="7"/>
    <col min="13569" max="13569" width="88.6640625" style="7" customWidth="1"/>
    <col min="13570" max="13570" width="27.83203125" style="7" customWidth="1"/>
    <col min="13571" max="13571" width="3.5" style="7" customWidth="1"/>
    <col min="13572" max="13824" width="9.33203125" style="7"/>
    <col min="13825" max="13825" width="88.6640625" style="7" customWidth="1"/>
    <col min="13826" max="13826" width="27.83203125" style="7" customWidth="1"/>
    <col min="13827" max="13827" width="3.5" style="7" customWidth="1"/>
    <col min="13828" max="14080" width="9.33203125" style="7"/>
    <col min="14081" max="14081" width="88.6640625" style="7" customWidth="1"/>
    <col min="14082" max="14082" width="27.83203125" style="7" customWidth="1"/>
    <col min="14083" max="14083" width="3.5" style="7" customWidth="1"/>
    <col min="14084" max="14336" width="9.33203125" style="7"/>
    <col min="14337" max="14337" width="88.6640625" style="7" customWidth="1"/>
    <col min="14338" max="14338" width="27.83203125" style="7" customWidth="1"/>
    <col min="14339" max="14339" width="3.5" style="7" customWidth="1"/>
    <col min="14340" max="14592" width="9.33203125" style="7"/>
    <col min="14593" max="14593" width="88.6640625" style="7" customWidth="1"/>
    <col min="14594" max="14594" width="27.83203125" style="7" customWidth="1"/>
    <col min="14595" max="14595" width="3.5" style="7" customWidth="1"/>
    <col min="14596" max="14848" width="9.33203125" style="7"/>
    <col min="14849" max="14849" width="88.6640625" style="7" customWidth="1"/>
    <col min="14850" max="14850" width="27.83203125" style="7" customWidth="1"/>
    <col min="14851" max="14851" width="3.5" style="7" customWidth="1"/>
    <col min="14852" max="15104" width="9.33203125" style="7"/>
    <col min="15105" max="15105" width="88.6640625" style="7" customWidth="1"/>
    <col min="15106" max="15106" width="27.83203125" style="7" customWidth="1"/>
    <col min="15107" max="15107" width="3.5" style="7" customWidth="1"/>
    <col min="15108" max="15360" width="9.33203125" style="7"/>
    <col min="15361" max="15361" width="88.6640625" style="7" customWidth="1"/>
    <col min="15362" max="15362" width="27.83203125" style="7" customWidth="1"/>
    <col min="15363" max="15363" width="3.5" style="7" customWidth="1"/>
    <col min="15364" max="15616" width="9.33203125" style="7"/>
    <col min="15617" max="15617" width="88.6640625" style="7" customWidth="1"/>
    <col min="15618" max="15618" width="27.83203125" style="7" customWidth="1"/>
    <col min="15619" max="15619" width="3.5" style="7" customWidth="1"/>
    <col min="15620" max="15872" width="9.33203125" style="7"/>
    <col min="15873" max="15873" width="88.6640625" style="7" customWidth="1"/>
    <col min="15874" max="15874" width="27.83203125" style="7" customWidth="1"/>
    <col min="15875" max="15875" width="3.5" style="7" customWidth="1"/>
    <col min="15876" max="16128" width="9.33203125" style="7"/>
    <col min="16129" max="16129" width="88.6640625" style="7" customWidth="1"/>
    <col min="16130" max="16130" width="27.83203125" style="7" customWidth="1"/>
    <col min="16131" max="16131" width="3.5" style="7" customWidth="1"/>
    <col min="16132" max="16384" width="9.33203125" style="7"/>
  </cols>
  <sheetData>
    <row r="1" spans="1:3" ht="47.25" customHeight="1" x14ac:dyDescent="0.2">
      <c r="A1" s="795" t="str">
        <f>+CONCATENATE("A ",LEFT(ÖSSZEFÜGGÉSEK!A4,4),". évi általános működés és ágazati feladatok támogatásának alakulása jogcímenként")</f>
        <v>A 2017. évi általános működés és ágazati feladatok támogatásának alakulása jogcímenként</v>
      </c>
      <c r="B1" s="795"/>
      <c r="C1" s="795"/>
    </row>
    <row r="2" spans="1:3" ht="22.5" customHeight="1" thickBot="1" x14ac:dyDescent="0.25">
      <c r="A2" s="481"/>
      <c r="B2" s="796" t="s">
        <v>643</v>
      </c>
      <c r="C2" s="796"/>
    </row>
    <row r="3" spans="1:3" s="8" customFormat="1" ht="24" customHeight="1" thickBot="1" x14ac:dyDescent="0.25">
      <c r="A3" s="482" t="s">
        <v>644</v>
      </c>
      <c r="B3" s="498" t="str">
        <f>+CONCATENATE(LEFT(ÖSSZEFÜGGÉSEK!A4,4),". évi támogatás terv")</f>
        <v>2017. évi támogatás terv</v>
      </c>
      <c r="C3" s="538" t="s">
        <v>722</v>
      </c>
    </row>
    <row r="4" spans="1:3" s="485" customFormat="1" ht="13.5" thickBot="1" x14ac:dyDescent="0.25">
      <c r="A4" s="483" t="s">
        <v>336</v>
      </c>
      <c r="B4" s="484" t="s">
        <v>337</v>
      </c>
      <c r="C4" s="539" t="s">
        <v>338</v>
      </c>
    </row>
    <row r="5" spans="1:3" x14ac:dyDescent="0.2">
      <c r="A5" s="486" t="s">
        <v>645</v>
      </c>
      <c r="B5" s="487">
        <v>108912400</v>
      </c>
      <c r="C5" s="540">
        <v>108912400</v>
      </c>
    </row>
    <row r="6" spans="1:3" ht="12.75" customHeight="1" x14ac:dyDescent="0.2">
      <c r="A6" s="488" t="s">
        <v>646</v>
      </c>
      <c r="B6" s="487">
        <f>SUM(B7:B10)</f>
        <v>39233149</v>
      </c>
      <c r="C6" s="540">
        <f>SUM(C7:C10)</f>
        <v>39233149</v>
      </c>
    </row>
    <row r="7" spans="1:3" x14ac:dyDescent="0.2">
      <c r="A7" s="488" t="s">
        <v>647</v>
      </c>
      <c r="B7" s="489">
        <v>14160500</v>
      </c>
      <c r="C7" s="541">
        <v>14160500</v>
      </c>
    </row>
    <row r="8" spans="1:3" x14ac:dyDescent="0.2">
      <c r="A8" s="488" t="s">
        <v>648</v>
      </c>
      <c r="B8" s="489">
        <v>13952000</v>
      </c>
      <c r="C8" s="541">
        <v>13952000</v>
      </c>
    </row>
    <row r="9" spans="1:3" x14ac:dyDescent="0.2">
      <c r="A9" s="488" t="s">
        <v>649</v>
      </c>
      <c r="B9" s="489">
        <v>2076969</v>
      </c>
      <c r="C9" s="541">
        <v>2076969</v>
      </c>
    </row>
    <row r="10" spans="1:3" x14ac:dyDescent="0.2">
      <c r="A10" s="488" t="s">
        <v>650</v>
      </c>
      <c r="B10" s="489">
        <v>9043680</v>
      </c>
      <c r="C10" s="541">
        <v>9043680</v>
      </c>
    </row>
    <row r="11" spans="1:3" x14ac:dyDescent="0.2">
      <c r="A11" s="488" t="s">
        <v>651</v>
      </c>
      <c r="B11" s="487">
        <v>18867600</v>
      </c>
      <c r="C11" s="540">
        <v>18867600</v>
      </c>
    </row>
    <row r="12" spans="1:3" x14ac:dyDescent="0.2">
      <c r="A12" s="488" t="s">
        <v>652</v>
      </c>
      <c r="B12" s="487">
        <v>15300</v>
      </c>
      <c r="C12" s="540">
        <v>15300</v>
      </c>
    </row>
    <row r="13" spans="1:3" x14ac:dyDescent="0.2">
      <c r="A13" s="488" t="s">
        <v>667</v>
      </c>
      <c r="B13" s="487">
        <v>30065121</v>
      </c>
      <c r="C13" s="540">
        <v>30065121</v>
      </c>
    </row>
    <row r="14" spans="1:3" x14ac:dyDescent="0.2">
      <c r="A14" s="488" t="s">
        <v>739</v>
      </c>
      <c r="B14" s="487"/>
      <c r="C14" s="540">
        <v>392430</v>
      </c>
    </row>
    <row r="15" spans="1:3" x14ac:dyDescent="0.2">
      <c r="A15" s="488" t="s">
        <v>740</v>
      </c>
      <c r="B15" s="487"/>
      <c r="C15" s="540">
        <v>1000000</v>
      </c>
    </row>
    <row r="16" spans="1:3" x14ac:dyDescent="0.2">
      <c r="A16" s="490" t="s">
        <v>653</v>
      </c>
      <c r="B16" s="491">
        <f>B5+B6+B11+B14+B12+B13</f>
        <v>197093570</v>
      </c>
      <c r="C16" s="542">
        <f>C5+C6+C11+C14+C12+C13+C15</f>
        <v>198486000</v>
      </c>
    </row>
    <row r="17" spans="1:3" x14ac:dyDescent="0.2">
      <c r="A17" s="488"/>
      <c r="B17" s="487"/>
      <c r="C17" s="540"/>
    </row>
    <row r="18" spans="1:3" x14ac:dyDescent="0.2">
      <c r="A18" s="488" t="s">
        <v>654</v>
      </c>
      <c r="B18" s="492">
        <f>SUM(B19:B23)</f>
        <v>86657417</v>
      </c>
      <c r="C18" s="543">
        <f>SUM(C19:C23)</f>
        <v>90514033</v>
      </c>
    </row>
    <row r="19" spans="1:3" x14ac:dyDescent="0.2">
      <c r="A19" s="488" t="s">
        <v>741</v>
      </c>
      <c r="B19" s="489">
        <v>44699000</v>
      </c>
      <c r="C19" s="541">
        <v>44699000</v>
      </c>
    </row>
    <row r="20" spans="1:3" x14ac:dyDescent="0.2">
      <c r="A20" s="488" t="s">
        <v>742</v>
      </c>
      <c r="B20" s="489">
        <v>13200000</v>
      </c>
      <c r="C20" s="541">
        <v>13200000</v>
      </c>
    </row>
    <row r="21" spans="1:3" x14ac:dyDescent="0.2">
      <c r="A21" s="488" t="s">
        <v>743</v>
      </c>
      <c r="B21" s="489">
        <v>21604517</v>
      </c>
      <c r="C21" s="541">
        <v>23541473</v>
      </c>
    </row>
    <row r="22" spans="1:3" x14ac:dyDescent="0.2">
      <c r="A22" s="488" t="s">
        <v>744</v>
      </c>
      <c r="B22" s="489">
        <v>6600000</v>
      </c>
      <c r="C22" s="541">
        <v>8470000</v>
      </c>
    </row>
    <row r="23" spans="1:3" x14ac:dyDescent="0.2">
      <c r="A23" s="488" t="s">
        <v>745</v>
      </c>
      <c r="B23" s="489">
        <v>553900</v>
      </c>
      <c r="C23" s="541">
        <v>603560</v>
      </c>
    </row>
    <row r="24" spans="1:3" x14ac:dyDescent="0.2">
      <c r="A24" s="488" t="s">
        <v>655</v>
      </c>
      <c r="B24" s="492">
        <f>SUM(B25:B26)</f>
        <v>13889000</v>
      </c>
      <c r="C24" s="543">
        <f>SUM(C25:C26)</f>
        <v>14351967</v>
      </c>
    </row>
    <row r="25" spans="1:3" x14ac:dyDescent="0.2">
      <c r="A25" s="488" t="s">
        <v>656</v>
      </c>
      <c r="B25" s="487">
        <v>9368267</v>
      </c>
      <c r="C25" s="540">
        <v>9368267</v>
      </c>
    </row>
    <row r="26" spans="1:3" x14ac:dyDescent="0.2">
      <c r="A26" s="488" t="s">
        <v>657</v>
      </c>
      <c r="B26" s="487">
        <v>4520733</v>
      </c>
      <c r="C26" s="540">
        <v>4983700</v>
      </c>
    </row>
    <row r="27" spans="1:3" ht="22.5" x14ac:dyDescent="0.2">
      <c r="A27" s="488" t="s">
        <v>738</v>
      </c>
      <c r="B27" s="492">
        <v>418900</v>
      </c>
      <c r="C27" s="543">
        <v>418900</v>
      </c>
    </row>
    <row r="28" spans="1:3" ht="22.5" x14ac:dyDescent="0.2">
      <c r="A28" s="488" t="s">
        <v>746</v>
      </c>
      <c r="B28" s="492"/>
      <c r="C28" s="543">
        <v>1151976</v>
      </c>
    </row>
    <row r="29" spans="1:3" x14ac:dyDescent="0.2">
      <c r="A29" s="490" t="s">
        <v>658</v>
      </c>
      <c r="B29" s="491">
        <f>B18+B24+B27</f>
        <v>100965317</v>
      </c>
      <c r="C29" s="542">
        <f>C18+C24+C27+C28</f>
        <v>106436876</v>
      </c>
    </row>
    <row r="30" spans="1:3" x14ac:dyDescent="0.2">
      <c r="A30" s="490"/>
      <c r="B30" s="487"/>
      <c r="C30" s="540"/>
    </row>
    <row r="31" spans="1:3" x14ac:dyDescent="0.2">
      <c r="A31" s="488" t="s">
        <v>659</v>
      </c>
      <c r="B31" s="487">
        <v>63528000</v>
      </c>
      <c r="C31" s="540">
        <v>63528000</v>
      </c>
    </row>
    <row r="32" spans="1:3" x14ac:dyDescent="0.2">
      <c r="A32" s="488" t="s">
        <v>660</v>
      </c>
      <c r="B32" s="487">
        <v>12000000</v>
      </c>
      <c r="C32" s="540">
        <v>12000000</v>
      </c>
    </row>
    <row r="33" spans="1:3" x14ac:dyDescent="0.2">
      <c r="A33" s="488" t="s">
        <v>661</v>
      </c>
      <c r="B33" s="487">
        <v>18000000</v>
      </c>
      <c r="C33" s="540">
        <v>18000000</v>
      </c>
    </row>
    <row r="34" spans="1:3" x14ac:dyDescent="0.2">
      <c r="A34" s="488" t="s">
        <v>662</v>
      </c>
      <c r="B34" s="487">
        <v>24300480</v>
      </c>
      <c r="C34" s="540">
        <v>24604320</v>
      </c>
    </row>
    <row r="35" spans="1:3" x14ac:dyDescent="0.2">
      <c r="A35" s="488" t="s">
        <v>663</v>
      </c>
      <c r="B35" s="487">
        <v>49926595</v>
      </c>
      <c r="C35" s="540">
        <v>49926595</v>
      </c>
    </row>
    <row r="36" spans="1:3" x14ac:dyDescent="0.2">
      <c r="A36" s="493" t="s">
        <v>664</v>
      </c>
      <c r="B36" s="487">
        <v>13496460</v>
      </c>
      <c r="C36" s="540">
        <v>6779010</v>
      </c>
    </row>
    <row r="37" spans="1:3" x14ac:dyDescent="0.2">
      <c r="A37" s="493" t="s">
        <v>747</v>
      </c>
      <c r="B37" s="487"/>
      <c r="C37" s="540">
        <f>8612126-410998</f>
        <v>8201128</v>
      </c>
    </row>
    <row r="38" spans="1:3" ht="21" x14ac:dyDescent="0.2">
      <c r="A38" s="494" t="s">
        <v>665</v>
      </c>
      <c r="B38" s="491">
        <f>SUM(B31:B36)</f>
        <v>181251535</v>
      </c>
      <c r="C38" s="542">
        <f>SUM(C31:C37)</f>
        <v>183039053</v>
      </c>
    </row>
    <row r="39" spans="1:3" x14ac:dyDescent="0.2">
      <c r="A39" s="493"/>
      <c r="B39" s="487"/>
      <c r="C39" s="540"/>
    </row>
    <row r="40" spans="1:3" ht="21.75" thickBot="1" x14ac:dyDescent="0.25">
      <c r="A40" s="494" t="s">
        <v>666</v>
      </c>
      <c r="B40" s="491">
        <v>7966320</v>
      </c>
      <c r="C40" s="542">
        <v>9420863</v>
      </c>
    </row>
    <row r="41" spans="1:3" s="497" customFormat="1" ht="19.5" customHeight="1" thickBot="1" x14ac:dyDescent="0.25">
      <c r="A41" s="495" t="s">
        <v>39</v>
      </c>
      <c r="B41" s="496">
        <f>B16+B29+B38+B40</f>
        <v>487276742</v>
      </c>
      <c r="C41" s="544">
        <f>C16+C29+C38+C40</f>
        <v>497382792</v>
      </c>
    </row>
  </sheetData>
  <mergeCells count="2">
    <mergeCell ref="A1:C1"/>
    <mergeCell ref="B2:C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>
    <oddHeader>&amp;LIbrány Város Önkormányzata&amp;R15. számú melléklet a 9/2018. (V. 29.) önkormányzati rendelethez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sqref="A1:E1"/>
    </sheetView>
  </sheetViews>
  <sheetFormatPr defaultRowHeight="12.75" x14ac:dyDescent="0.2"/>
  <sheetData/>
  <phoneticPr fontId="2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zoomScaleNormal="100" zoomScaleSheetLayoutView="100" workbookViewId="0">
      <selection activeCell="F11" sqref="F11"/>
    </sheetView>
  </sheetViews>
  <sheetFormatPr defaultColWidth="9.33203125" defaultRowHeight="15.75" x14ac:dyDescent="0.25"/>
  <cols>
    <col min="1" max="1" width="9.5" style="212" customWidth="1"/>
    <col min="2" max="2" width="60.83203125" style="212" customWidth="1"/>
    <col min="3" max="5" width="15.83203125" style="213" customWidth="1"/>
    <col min="6" max="16384" width="9.33203125" style="223"/>
  </cols>
  <sheetData>
    <row r="1" spans="1:5" ht="15.95" customHeight="1" x14ac:dyDescent="0.25">
      <c r="A1" s="700" t="s">
        <v>3</v>
      </c>
      <c r="B1" s="700"/>
      <c r="C1" s="700"/>
      <c r="D1" s="700"/>
      <c r="E1" s="700"/>
    </row>
    <row r="2" spans="1:5" ht="15.95" customHeight="1" thickBot="1" x14ac:dyDescent="0.3">
      <c r="A2" s="32" t="s">
        <v>109</v>
      </c>
      <c r="B2" s="32"/>
      <c r="C2" s="210"/>
      <c r="D2" s="210"/>
      <c r="E2" s="210" t="s">
        <v>637</v>
      </c>
    </row>
    <row r="3" spans="1:5" ht="15.95" customHeight="1" x14ac:dyDescent="0.25">
      <c r="A3" s="701" t="s">
        <v>58</v>
      </c>
      <c r="B3" s="703" t="s">
        <v>5</v>
      </c>
      <c r="C3" s="705" t="str">
        <f>+'1.1.sz.mell.'!C3:E3</f>
        <v>2017. évi</v>
      </c>
      <c r="D3" s="705"/>
      <c r="E3" s="706"/>
    </row>
    <row r="4" spans="1:5" ht="38.1" customHeight="1" thickBot="1" x14ac:dyDescent="0.3">
      <c r="A4" s="702"/>
      <c r="B4" s="704"/>
      <c r="C4" s="34" t="s">
        <v>171</v>
      </c>
      <c r="D4" s="34" t="s">
        <v>176</v>
      </c>
      <c r="E4" s="35" t="s">
        <v>177</v>
      </c>
    </row>
    <row r="5" spans="1:5" s="224" customFormat="1" ht="12" customHeight="1" thickBot="1" x14ac:dyDescent="0.25">
      <c r="A5" s="188" t="s">
        <v>336</v>
      </c>
      <c r="B5" s="189" t="s">
        <v>337</v>
      </c>
      <c r="C5" s="189" t="s">
        <v>338</v>
      </c>
      <c r="D5" s="189" t="s">
        <v>339</v>
      </c>
      <c r="E5" s="235" t="s">
        <v>340</v>
      </c>
    </row>
    <row r="6" spans="1:5" s="225" customFormat="1" ht="12" customHeight="1" thickBot="1" x14ac:dyDescent="0.25">
      <c r="A6" s="183" t="s">
        <v>6</v>
      </c>
      <c r="B6" s="184" t="s">
        <v>230</v>
      </c>
      <c r="C6" s="215">
        <f>SUM(C7:C12)</f>
        <v>0</v>
      </c>
      <c r="D6" s="215">
        <f>SUM(D7:D12)</f>
        <v>0</v>
      </c>
      <c r="E6" s="198">
        <f>SUM(E7:E12)</f>
        <v>0</v>
      </c>
    </row>
    <row r="7" spans="1:5" s="225" customFormat="1" ht="12" customHeight="1" x14ac:dyDescent="0.2">
      <c r="A7" s="178" t="s">
        <v>70</v>
      </c>
      <c r="B7" s="226" t="s">
        <v>231</v>
      </c>
      <c r="C7" s="217"/>
      <c r="D7" s="217"/>
      <c r="E7" s="200"/>
    </row>
    <row r="8" spans="1:5" s="225" customFormat="1" ht="12" customHeight="1" x14ac:dyDescent="0.2">
      <c r="A8" s="177" t="s">
        <v>71</v>
      </c>
      <c r="B8" s="227" t="s">
        <v>232</v>
      </c>
      <c r="C8" s="216"/>
      <c r="D8" s="216"/>
      <c r="E8" s="199"/>
    </row>
    <row r="9" spans="1:5" s="225" customFormat="1" ht="12" customHeight="1" x14ac:dyDescent="0.2">
      <c r="A9" s="177" t="s">
        <v>72</v>
      </c>
      <c r="B9" s="227" t="s">
        <v>233</v>
      </c>
      <c r="C9" s="216"/>
      <c r="D9" s="216"/>
      <c r="E9" s="199"/>
    </row>
    <row r="10" spans="1:5" s="225" customFormat="1" ht="12" customHeight="1" x14ac:dyDescent="0.2">
      <c r="A10" s="177" t="s">
        <v>73</v>
      </c>
      <c r="B10" s="227" t="s">
        <v>234</v>
      </c>
      <c r="C10" s="216"/>
      <c r="D10" s="216"/>
      <c r="E10" s="199"/>
    </row>
    <row r="11" spans="1:5" s="225" customFormat="1" ht="12" customHeight="1" x14ac:dyDescent="0.2">
      <c r="A11" s="177" t="s">
        <v>105</v>
      </c>
      <c r="B11" s="227" t="s">
        <v>235</v>
      </c>
      <c r="C11" s="216"/>
      <c r="D11" s="216"/>
      <c r="E11" s="199"/>
    </row>
    <row r="12" spans="1:5" s="225" customFormat="1" ht="12" customHeight="1" thickBot="1" x14ac:dyDescent="0.25">
      <c r="A12" s="179" t="s">
        <v>74</v>
      </c>
      <c r="B12" s="207" t="s">
        <v>762</v>
      </c>
      <c r="C12" s="218"/>
      <c r="D12" s="218"/>
      <c r="E12" s="201"/>
    </row>
    <row r="13" spans="1:5" s="225" customFormat="1" ht="12" customHeight="1" thickBot="1" x14ac:dyDescent="0.25">
      <c r="A13" s="183" t="s">
        <v>7</v>
      </c>
      <c r="B13" s="205" t="s">
        <v>236</v>
      </c>
      <c r="C13" s="215">
        <f>SUM(C14:C18)</f>
        <v>0</v>
      </c>
      <c r="D13" s="215">
        <f>SUM(D14:D18)</f>
        <v>0</v>
      </c>
      <c r="E13" s="198">
        <f>SUM(E14:E18)</f>
        <v>0</v>
      </c>
    </row>
    <row r="14" spans="1:5" s="225" customFormat="1" ht="12" customHeight="1" x14ac:dyDescent="0.2">
      <c r="A14" s="178" t="s">
        <v>76</v>
      </c>
      <c r="B14" s="226" t="s">
        <v>237</v>
      </c>
      <c r="C14" s="217"/>
      <c r="D14" s="217"/>
      <c r="E14" s="200"/>
    </row>
    <row r="15" spans="1:5" s="225" customFormat="1" ht="12" customHeight="1" x14ac:dyDescent="0.2">
      <c r="A15" s="177" t="s">
        <v>77</v>
      </c>
      <c r="B15" s="227" t="s">
        <v>238</v>
      </c>
      <c r="C15" s="216"/>
      <c r="D15" s="216"/>
      <c r="E15" s="199"/>
    </row>
    <row r="16" spans="1:5" s="225" customFormat="1" ht="12" customHeight="1" x14ac:dyDescent="0.2">
      <c r="A16" s="177" t="s">
        <v>78</v>
      </c>
      <c r="B16" s="227" t="s">
        <v>239</v>
      </c>
      <c r="C16" s="216"/>
      <c r="D16" s="216"/>
      <c r="E16" s="199"/>
    </row>
    <row r="17" spans="1:5" s="225" customFormat="1" ht="12" customHeight="1" x14ac:dyDescent="0.2">
      <c r="A17" s="177" t="s">
        <v>79</v>
      </c>
      <c r="B17" s="227" t="s">
        <v>240</v>
      </c>
      <c r="C17" s="216"/>
      <c r="D17" s="216"/>
      <c r="E17" s="199"/>
    </row>
    <row r="18" spans="1:5" s="225" customFormat="1" ht="12" customHeight="1" x14ac:dyDescent="0.2">
      <c r="A18" s="177" t="s">
        <v>80</v>
      </c>
      <c r="B18" s="227" t="s">
        <v>241</v>
      </c>
      <c r="C18" s="216"/>
      <c r="D18" s="216"/>
      <c r="E18" s="199"/>
    </row>
    <row r="19" spans="1:5" s="225" customFormat="1" ht="12" customHeight="1" thickBot="1" x14ac:dyDescent="0.25">
      <c r="A19" s="179" t="s">
        <v>87</v>
      </c>
      <c r="B19" s="228" t="s">
        <v>242</v>
      </c>
      <c r="C19" s="218"/>
      <c r="D19" s="218"/>
      <c r="E19" s="201"/>
    </row>
    <row r="20" spans="1:5" s="225" customFormat="1" ht="12" customHeight="1" thickBot="1" x14ac:dyDescent="0.25">
      <c r="A20" s="183" t="s">
        <v>8</v>
      </c>
      <c r="B20" s="184" t="s">
        <v>243</v>
      </c>
      <c r="C20" s="215">
        <f>SUM(C21:C25)</f>
        <v>0</v>
      </c>
      <c r="D20" s="215">
        <f>SUM(D21:D25)</f>
        <v>0</v>
      </c>
      <c r="E20" s="198">
        <f>SUM(E21:E25)</f>
        <v>0</v>
      </c>
    </row>
    <row r="21" spans="1:5" s="225" customFormat="1" ht="12" customHeight="1" x14ac:dyDescent="0.2">
      <c r="A21" s="178" t="s">
        <v>59</v>
      </c>
      <c r="B21" s="226" t="s">
        <v>244</v>
      </c>
      <c r="C21" s="217"/>
      <c r="D21" s="217"/>
      <c r="E21" s="200"/>
    </row>
    <row r="22" spans="1:5" s="225" customFormat="1" ht="12" customHeight="1" x14ac:dyDescent="0.2">
      <c r="A22" s="177" t="s">
        <v>60</v>
      </c>
      <c r="B22" s="227" t="s">
        <v>245</v>
      </c>
      <c r="C22" s="216"/>
      <c r="D22" s="216"/>
      <c r="E22" s="199"/>
    </row>
    <row r="23" spans="1:5" s="225" customFormat="1" ht="12" customHeight="1" x14ac:dyDescent="0.2">
      <c r="A23" s="177" t="s">
        <v>61</v>
      </c>
      <c r="B23" s="227" t="s">
        <v>246</v>
      </c>
      <c r="C23" s="216"/>
      <c r="D23" s="216"/>
      <c r="E23" s="199"/>
    </row>
    <row r="24" spans="1:5" s="225" customFormat="1" ht="12" customHeight="1" x14ac:dyDescent="0.2">
      <c r="A24" s="177" t="s">
        <v>62</v>
      </c>
      <c r="B24" s="227" t="s">
        <v>247</v>
      </c>
      <c r="C24" s="216"/>
      <c r="D24" s="216"/>
      <c r="E24" s="199"/>
    </row>
    <row r="25" spans="1:5" s="225" customFormat="1" ht="12" customHeight="1" x14ac:dyDescent="0.2">
      <c r="A25" s="177" t="s">
        <v>119</v>
      </c>
      <c r="B25" s="227" t="s">
        <v>248</v>
      </c>
      <c r="C25" s="216"/>
      <c r="D25" s="216"/>
      <c r="E25" s="199"/>
    </row>
    <row r="26" spans="1:5" s="225" customFormat="1" ht="12" customHeight="1" thickBot="1" x14ac:dyDescent="0.25">
      <c r="A26" s="179" t="s">
        <v>120</v>
      </c>
      <c r="B26" s="228" t="s">
        <v>249</v>
      </c>
      <c r="C26" s="218"/>
      <c r="D26" s="218"/>
      <c r="E26" s="201"/>
    </row>
    <row r="27" spans="1:5" s="225" customFormat="1" ht="12" customHeight="1" thickBot="1" x14ac:dyDescent="0.25">
      <c r="A27" s="183" t="s">
        <v>121</v>
      </c>
      <c r="B27" s="184" t="s">
        <v>617</v>
      </c>
      <c r="C27" s="221">
        <f>SUM(C28:C33)</f>
        <v>0</v>
      </c>
      <c r="D27" s="221">
        <f>SUM(D28:D33)</f>
        <v>0</v>
      </c>
      <c r="E27" s="234">
        <f>SUM(E28:E33)</f>
        <v>0</v>
      </c>
    </row>
    <row r="28" spans="1:5" s="225" customFormat="1" ht="12" customHeight="1" x14ac:dyDescent="0.2">
      <c r="A28" s="178" t="s">
        <v>250</v>
      </c>
      <c r="B28" s="226" t="s">
        <v>727</v>
      </c>
      <c r="C28" s="217"/>
      <c r="D28" s="217">
        <f>+D29+D30</f>
        <v>0</v>
      </c>
      <c r="E28" s="200">
        <f>+E29+E30</f>
        <v>0</v>
      </c>
    </row>
    <row r="29" spans="1:5" s="225" customFormat="1" ht="12" customHeight="1" x14ac:dyDescent="0.2">
      <c r="A29" s="177" t="s">
        <v>251</v>
      </c>
      <c r="B29" s="227" t="s">
        <v>621</v>
      </c>
      <c r="C29" s="216"/>
      <c r="D29" s="216"/>
      <c r="E29" s="199"/>
    </row>
    <row r="30" spans="1:5" s="225" customFormat="1" ht="12" customHeight="1" x14ac:dyDescent="0.2">
      <c r="A30" s="177" t="s">
        <v>252</v>
      </c>
      <c r="B30" s="227" t="s">
        <v>622</v>
      </c>
      <c r="C30" s="216"/>
      <c r="D30" s="216"/>
      <c r="E30" s="199"/>
    </row>
    <row r="31" spans="1:5" s="225" customFormat="1" ht="12" customHeight="1" x14ac:dyDescent="0.2">
      <c r="A31" s="177" t="s">
        <v>618</v>
      </c>
      <c r="B31" s="227" t="s">
        <v>726</v>
      </c>
      <c r="C31" s="216"/>
      <c r="D31" s="216"/>
      <c r="E31" s="199"/>
    </row>
    <row r="32" spans="1:5" s="225" customFormat="1" ht="12" customHeight="1" x14ac:dyDescent="0.2">
      <c r="A32" s="177" t="s">
        <v>619</v>
      </c>
      <c r="B32" s="227" t="s">
        <v>631</v>
      </c>
      <c r="C32" s="216"/>
      <c r="D32" s="216"/>
      <c r="E32" s="199"/>
    </row>
    <row r="33" spans="1:5" s="225" customFormat="1" ht="12" customHeight="1" thickBot="1" x14ac:dyDescent="0.25">
      <c r="A33" s="179" t="s">
        <v>620</v>
      </c>
      <c r="B33" s="207" t="s">
        <v>253</v>
      </c>
      <c r="C33" s="218"/>
      <c r="D33" s="218"/>
      <c r="E33" s="201"/>
    </row>
    <row r="34" spans="1:5" s="225" customFormat="1" ht="12" customHeight="1" thickBot="1" x14ac:dyDescent="0.25">
      <c r="A34" s="183" t="s">
        <v>10</v>
      </c>
      <c r="B34" s="184" t="s">
        <v>254</v>
      </c>
      <c r="C34" s="215">
        <f>SUM(C35:C44)</f>
        <v>0</v>
      </c>
      <c r="D34" s="215">
        <f>SUM(D35:D44)</f>
        <v>0</v>
      </c>
      <c r="E34" s="198">
        <f>SUM(E35:E44)</f>
        <v>0</v>
      </c>
    </row>
    <row r="35" spans="1:5" s="225" customFormat="1" ht="12" customHeight="1" x14ac:dyDescent="0.2">
      <c r="A35" s="178" t="s">
        <v>63</v>
      </c>
      <c r="B35" s="226" t="s">
        <v>255</v>
      </c>
      <c r="C35" s="217"/>
      <c r="D35" s="217"/>
      <c r="E35" s="200"/>
    </row>
    <row r="36" spans="1:5" s="225" customFormat="1" ht="12" customHeight="1" x14ac:dyDescent="0.2">
      <c r="A36" s="177" t="s">
        <v>64</v>
      </c>
      <c r="B36" s="227" t="s">
        <v>256</v>
      </c>
      <c r="C36" s="216"/>
      <c r="D36" s="216"/>
      <c r="E36" s="199"/>
    </row>
    <row r="37" spans="1:5" s="225" customFormat="1" ht="12" customHeight="1" x14ac:dyDescent="0.2">
      <c r="A37" s="177" t="s">
        <v>65</v>
      </c>
      <c r="B37" s="227" t="s">
        <v>257</v>
      </c>
      <c r="C37" s="216"/>
      <c r="D37" s="216"/>
      <c r="E37" s="199"/>
    </row>
    <row r="38" spans="1:5" s="225" customFormat="1" ht="12" customHeight="1" x14ac:dyDescent="0.2">
      <c r="A38" s="177" t="s">
        <v>123</v>
      </c>
      <c r="B38" s="227" t="s">
        <v>258</v>
      </c>
      <c r="C38" s="216"/>
      <c r="D38" s="216"/>
      <c r="E38" s="199"/>
    </row>
    <row r="39" spans="1:5" s="225" customFormat="1" ht="12" customHeight="1" x14ac:dyDescent="0.2">
      <c r="A39" s="177" t="s">
        <v>124</v>
      </c>
      <c r="B39" s="227" t="s">
        <v>259</v>
      </c>
      <c r="C39" s="216"/>
      <c r="D39" s="216"/>
      <c r="E39" s="199"/>
    </row>
    <row r="40" spans="1:5" s="225" customFormat="1" ht="12" customHeight="1" x14ac:dyDescent="0.2">
      <c r="A40" s="177" t="s">
        <v>125</v>
      </c>
      <c r="B40" s="227" t="s">
        <v>260</v>
      </c>
      <c r="C40" s="216"/>
      <c r="D40" s="216"/>
      <c r="E40" s="199"/>
    </row>
    <row r="41" spans="1:5" s="225" customFormat="1" ht="12" customHeight="1" x14ac:dyDescent="0.2">
      <c r="A41" s="177" t="s">
        <v>126</v>
      </c>
      <c r="B41" s="227" t="s">
        <v>261</v>
      </c>
      <c r="C41" s="216"/>
      <c r="D41" s="216"/>
      <c r="E41" s="199"/>
    </row>
    <row r="42" spans="1:5" s="225" customFormat="1" ht="12" customHeight="1" x14ac:dyDescent="0.2">
      <c r="A42" s="177" t="s">
        <v>127</v>
      </c>
      <c r="B42" s="227" t="s">
        <v>262</v>
      </c>
      <c r="C42" s="216"/>
      <c r="D42" s="216"/>
      <c r="E42" s="199"/>
    </row>
    <row r="43" spans="1:5" s="225" customFormat="1" ht="12" customHeight="1" x14ac:dyDescent="0.2">
      <c r="A43" s="177" t="s">
        <v>263</v>
      </c>
      <c r="B43" s="227" t="s">
        <v>264</v>
      </c>
      <c r="C43" s="219"/>
      <c r="D43" s="219"/>
      <c r="E43" s="202"/>
    </row>
    <row r="44" spans="1:5" s="225" customFormat="1" ht="12" customHeight="1" thickBot="1" x14ac:dyDescent="0.25">
      <c r="A44" s="179" t="s">
        <v>265</v>
      </c>
      <c r="B44" s="228" t="s">
        <v>266</v>
      </c>
      <c r="C44" s="220"/>
      <c r="D44" s="220"/>
      <c r="E44" s="203"/>
    </row>
    <row r="45" spans="1:5" s="225" customFormat="1" ht="12" customHeight="1" thickBot="1" x14ac:dyDescent="0.25">
      <c r="A45" s="183" t="s">
        <v>11</v>
      </c>
      <c r="B45" s="184" t="s">
        <v>267</v>
      </c>
      <c r="C45" s="215">
        <f>SUM(C46:C50)</f>
        <v>0</v>
      </c>
      <c r="D45" s="215">
        <f>SUM(D46:D50)</f>
        <v>0</v>
      </c>
      <c r="E45" s="198">
        <f>SUM(E46:E50)</f>
        <v>0</v>
      </c>
    </row>
    <row r="46" spans="1:5" s="225" customFormat="1" ht="12" customHeight="1" x14ac:dyDescent="0.2">
      <c r="A46" s="178" t="s">
        <v>66</v>
      </c>
      <c r="B46" s="226" t="s">
        <v>268</v>
      </c>
      <c r="C46" s="236"/>
      <c r="D46" s="236"/>
      <c r="E46" s="204"/>
    </row>
    <row r="47" spans="1:5" s="225" customFormat="1" ht="12" customHeight="1" x14ac:dyDescent="0.2">
      <c r="A47" s="177" t="s">
        <v>67</v>
      </c>
      <c r="B47" s="227" t="s">
        <v>269</v>
      </c>
      <c r="C47" s="219"/>
      <c r="D47" s="219"/>
      <c r="E47" s="202"/>
    </row>
    <row r="48" spans="1:5" s="225" customFormat="1" ht="12" customHeight="1" x14ac:dyDescent="0.2">
      <c r="A48" s="177" t="s">
        <v>270</v>
      </c>
      <c r="B48" s="227" t="s">
        <v>271</v>
      </c>
      <c r="C48" s="219"/>
      <c r="D48" s="219"/>
      <c r="E48" s="202"/>
    </row>
    <row r="49" spans="1:5" s="225" customFormat="1" ht="12" customHeight="1" x14ac:dyDescent="0.2">
      <c r="A49" s="177" t="s">
        <v>272</v>
      </c>
      <c r="B49" s="227" t="s">
        <v>273</v>
      </c>
      <c r="C49" s="219"/>
      <c r="D49" s="219"/>
      <c r="E49" s="202"/>
    </row>
    <row r="50" spans="1:5" s="225" customFormat="1" ht="12" customHeight="1" thickBot="1" x14ac:dyDescent="0.25">
      <c r="A50" s="179" t="s">
        <v>274</v>
      </c>
      <c r="B50" s="228" t="s">
        <v>275</v>
      </c>
      <c r="C50" s="220"/>
      <c r="D50" s="220"/>
      <c r="E50" s="203"/>
    </row>
    <row r="51" spans="1:5" s="225" customFormat="1" ht="17.25" customHeight="1" thickBot="1" x14ac:dyDescent="0.25">
      <c r="A51" s="183" t="s">
        <v>128</v>
      </c>
      <c r="B51" s="184" t="s">
        <v>276</v>
      </c>
      <c r="C51" s="215">
        <f>SUM(C52:C54)</f>
        <v>0</v>
      </c>
      <c r="D51" s="215">
        <f>SUM(D52:D54)</f>
        <v>0</v>
      </c>
      <c r="E51" s="198">
        <f>SUM(E52:E54)</f>
        <v>0</v>
      </c>
    </row>
    <row r="52" spans="1:5" s="225" customFormat="1" ht="12" customHeight="1" x14ac:dyDescent="0.2">
      <c r="A52" s="178" t="s">
        <v>68</v>
      </c>
      <c r="B52" s="226" t="s">
        <v>277</v>
      </c>
      <c r="C52" s="217"/>
      <c r="D52" s="217"/>
      <c r="E52" s="200"/>
    </row>
    <row r="53" spans="1:5" s="225" customFormat="1" ht="12" customHeight="1" x14ac:dyDescent="0.2">
      <c r="A53" s="177" t="s">
        <v>69</v>
      </c>
      <c r="B53" s="227" t="s">
        <v>278</v>
      </c>
      <c r="C53" s="216"/>
      <c r="D53" s="216"/>
      <c r="E53" s="199"/>
    </row>
    <row r="54" spans="1:5" s="225" customFormat="1" ht="12" customHeight="1" x14ac:dyDescent="0.2">
      <c r="A54" s="177" t="s">
        <v>279</v>
      </c>
      <c r="B54" s="227" t="s">
        <v>280</v>
      </c>
      <c r="C54" s="216"/>
      <c r="D54" s="216"/>
      <c r="E54" s="199"/>
    </row>
    <row r="55" spans="1:5" s="225" customFormat="1" ht="12" customHeight="1" thickBot="1" x14ac:dyDescent="0.25">
      <c r="A55" s="179" t="s">
        <v>281</v>
      </c>
      <c r="B55" s="228" t="s">
        <v>282</v>
      </c>
      <c r="C55" s="218"/>
      <c r="D55" s="218"/>
      <c r="E55" s="201"/>
    </row>
    <row r="56" spans="1:5" s="225" customFormat="1" ht="12" customHeight="1" thickBot="1" x14ac:dyDescent="0.25">
      <c r="A56" s="183" t="s">
        <v>13</v>
      </c>
      <c r="B56" s="205" t="s">
        <v>283</v>
      </c>
      <c r="C56" s="215">
        <f>SUM(C57:C59)</f>
        <v>0</v>
      </c>
      <c r="D56" s="215">
        <f>SUM(D57:D59)</f>
        <v>0</v>
      </c>
      <c r="E56" s="198">
        <f>SUM(E57:E59)</f>
        <v>0</v>
      </c>
    </row>
    <row r="57" spans="1:5" s="225" customFormat="1" ht="12" customHeight="1" x14ac:dyDescent="0.2">
      <c r="A57" s="178" t="s">
        <v>129</v>
      </c>
      <c r="B57" s="226" t="s">
        <v>284</v>
      </c>
      <c r="C57" s="219"/>
      <c r="D57" s="219"/>
      <c r="E57" s="202"/>
    </row>
    <row r="58" spans="1:5" s="225" customFormat="1" ht="12" customHeight="1" x14ac:dyDescent="0.2">
      <c r="A58" s="177" t="s">
        <v>130</v>
      </c>
      <c r="B58" s="227" t="s">
        <v>285</v>
      </c>
      <c r="C58" s="219"/>
      <c r="D58" s="219"/>
      <c r="E58" s="202"/>
    </row>
    <row r="59" spans="1:5" s="225" customFormat="1" ht="12" customHeight="1" x14ac:dyDescent="0.2">
      <c r="A59" s="177" t="s">
        <v>150</v>
      </c>
      <c r="B59" s="227" t="s">
        <v>286</v>
      </c>
      <c r="C59" s="219"/>
      <c r="D59" s="219"/>
      <c r="E59" s="202"/>
    </row>
    <row r="60" spans="1:5" s="225" customFormat="1" ht="12" customHeight="1" thickBot="1" x14ac:dyDescent="0.25">
      <c r="A60" s="179" t="s">
        <v>287</v>
      </c>
      <c r="B60" s="228" t="s">
        <v>288</v>
      </c>
      <c r="C60" s="219"/>
      <c r="D60" s="219"/>
      <c r="E60" s="202"/>
    </row>
    <row r="61" spans="1:5" s="225" customFormat="1" ht="12" customHeight="1" thickBot="1" x14ac:dyDescent="0.25">
      <c r="A61" s="183" t="s">
        <v>14</v>
      </c>
      <c r="B61" s="184" t="s">
        <v>289</v>
      </c>
      <c r="C61" s="221">
        <f>+C6+C13+C20+C27+C34+C45+C51+C56</f>
        <v>0</v>
      </c>
      <c r="D61" s="221">
        <f>+D6+D13+D20+D27+D34+D45+D51+D56</f>
        <v>0</v>
      </c>
      <c r="E61" s="234">
        <f>+E6+E13+E20+E27+E34+E45+E51+E56</f>
        <v>0</v>
      </c>
    </row>
    <row r="62" spans="1:5" s="225" customFormat="1" ht="12" customHeight="1" thickBot="1" x14ac:dyDescent="0.25">
      <c r="A62" s="237" t="s">
        <v>290</v>
      </c>
      <c r="B62" s="205" t="s">
        <v>291</v>
      </c>
      <c r="C62" s="215">
        <f>+C63+C64+C65</f>
        <v>0</v>
      </c>
      <c r="D62" s="215">
        <f>+D63+D64+D65</f>
        <v>0</v>
      </c>
      <c r="E62" s="198">
        <f>+E63+E64+E65</f>
        <v>0</v>
      </c>
    </row>
    <row r="63" spans="1:5" s="225" customFormat="1" ht="12" customHeight="1" x14ac:dyDescent="0.2">
      <c r="A63" s="178" t="s">
        <v>292</v>
      </c>
      <c r="B63" s="226" t="s">
        <v>293</v>
      </c>
      <c r="C63" s="219"/>
      <c r="D63" s="219"/>
      <c r="E63" s="202"/>
    </row>
    <row r="64" spans="1:5" s="225" customFormat="1" ht="12" customHeight="1" x14ac:dyDescent="0.2">
      <c r="A64" s="177" t="s">
        <v>294</v>
      </c>
      <c r="B64" s="227" t="s">
        <v>295</v>
      </c>
      <c r="C64" s="219"/>
      <c r="D64" s="219"/>
      <c r="E64" s="202"/>
    </row>
    <row r="65" spans="1:5" s="225" customFormat="1" ht="12" customHeight="1" thickBot="1" x14ac:dyDescent="0.25">
      <c r="A65" s="179" t="s">
        <v>296</v>
      </c>
      <c r="B65" s="163" t="s">
        <v>341</v>
      </c>
      <c r="C65" s="219"/>
      <c r="D65" s="219"/>
      <c r="E65" s="202"/>
    </row>
    <row r="66" spans="1:5" s="225" customFormat="1" ht="12" customHeight="1" thickBot="1" x14ac:dyDescent="0.25">
      <c r="A66" s="237" t="s">
        <v>298</v>
      </c>
      <c r="B66" s="205" t="s">
        <v>299</v>
      </c>
      <c r="C66" s="215">
        <f>+C67+C68+C69+C70</f>
        <v>0</v>
      </c>
      <c r="D66" s="215">
        <f>+D67+D68+D69+D70</f>
        <v>0</v>
      </c>
      <c r="E66" s="198">
        <f>+E67+E68+E69+E70</f>
        <v>0</v>
      </c>
    </row>
    <row r="67" spans="1:5" s="225" customFormat="1" ht="13.5" customHeight="1" x14ac:dyDescent="0.2">
      <c r="A67" s="178" t="s">
        <v>106</v>
      </c>
      <c r="B67" s="226" t="s">
        <v>300</v>
      </c>
      <c r="C67" s="219"/>
      <c r="D67" s="219"/>
      <c r="E67" s="202"/>
    </row>
    <row r="68" spans="1:5" s="225" customFormat="1" ht="12" customHeight="1" x14ac:dyDescent="0.2">
      <c r="A68" s="177" t="s">
        <v>107</v>
      </c>
      <c r="B68" s="227" t="s">
        <v>301</v>
      </c>
      <c r="C68" s="219"/>
      <c r="D68" s="219"/>
      <c r="E68" s="202"/>
    </row>
    <row r="69" spans="1:5" s="225" customFormat="1" ht="12" customHeight="1" x14ac:dyDescent="0.2">
      <c r="A69" s="177" t="s">
        <v>302</v>
      </c>
      <c r="B69" s="227" t="s">
        <v>303</v>
      </c>
      <c r="C69" s="219"/>
      <c r="D69" s="219"/>
      <c r="E69" s="202"/>
    </row>
    <row r="70" spans="1:5" s="225" customFormat="1" ht="12" customHeight="1" thickBot="1" x14ac:dyDescent="0.25">
      <c r="A70" s="179" t="s">
        <v>304</v>
      </c>
      <c r="B70" s="228" t="s">
        <v>305</v>
      </c>
      <c r="C70" s="219"/>
      <c r="D70" s="219"/>
      <c r="E70" s="202"/>
    </row>
    <row r="71" spans="1:5" s="225" customFormat="1" ht="12" customHeight="1" thickBot="1" x14ac:dyDescent="0.25">
      <c r="A71" s="237" t="s">
        <v>306</v>
      </c>
      <c r="B71" s="205" t="s">
        <v>307</v>
      </c>
      <c r="C71" s="215">
        <f>+C72+C73</f>
        <v>0</v>
      </c>
      <c r="D71" s="215">
        <f>+D72+D73</f>
        <v>0</v>
      </c>
      <c r="E71" s="198">
        <f>+E72+E73</f>
        <v>0</v>
      </c>
    </row>
    <row r="72" spans="1:5" s="225" customFormat="1" ht="12" customHeight="1" x14ac:dyDescent="0.2">
      <c r="A72" s="178" t="s">
        <v>308</v>
      </c>
      <c r="B72" s="226" t="s">
        <v>309</v>
      </c>
      <c r="C72" s="219"/>
      <c r="D72" s="219"/>
      <c r="E72" s="202"/>
    </row>
    <row r="73" spans="1:5" s="225" customFormat="1" ht="12" customHeight="1" thickBot="1" x14ac:dyDescent="0.25">
      <c r="A73" s="179" t="s">
        <v>310</v>
      </c>
      <c r="B73" s="228" t="s">
        <v>311</v>
      </c>
      <c r="C73" s="219"/>
      <c r="D73" s="219"/>
      <c r="E73" s="202"/>
    </row>
    <row r="74" spans="1:5" s="225" customFormat="1" ht="12" customHeight="1" thickBot="1" x14ac:dyDescent="0.25">
      <c r="A74" s="237" t="s">
        <v>312</v>
      </c>
      <c r="B74" s="205" t="s">
        <v>313</v>
      </c>
      <c r="C74" s="215">
        <f>+C75+C76+C77</f>
        <v>0</v>
      </c>
      <c r="D74" s="215">
        <f>+D75+D76+D77</f>
        <v>0</v>
      </c>
      <c r="E74" s="198">
        <f>+E75+E76+E77</f>
        <v>0</v>
      </c>
    </row>
    <row r="75" spans="1:5" s="225" customFormat="1" ht="12" customHeight="1" x14ac:dyDescent="0.2">
      <c r="A75" s="178" t="s">
        <v>314</v>
      </c>
      <c r="B75" s="226" t="s">
        <v>315</v>
      </c>
      <c r="C75" s="219"/>
      <c r="D75" s="219"/>
      <c r="E75" s="202"/>
    </row>
    <row r="76" spans="1:5" s="225" customFormat="1" ht="12" customHeight="1" x14ac:dyDescent="0.2">
      <c r="A76" s="177" t="s">
        <v>316</v>
      </c>
      <c r="B76" s="227" t="s">
        <v>317</v>
      </c>
      <c r="C76" s="219"/>
      <c r="D76" s="219"/>
      <c r="E76" s="202"/>
    </row>
    <row r="77" spans="1:5" s="225" customFormat="1" ht="12" customHeight="1" thickBot="1" x14ac:dyDescent="0.25">
      <c r="A77" s="179" t="s">
        <v>318</v>
      </c>
      <c r="B77" s="207" t="s">
        <v>319</v>
      </c>
      <c r="C77" s="219"/>
      <c r="D77" s="219"/>
      <c r="E77" s="202"/>
    </row>
    <row r="78" spans="1:5" s="225" customFormat="1" ht="12" customHeight="1" thickBot="1" x14ac:dyDescent="0.25">
      <c r="A78" s="237" t="s">
        <v>320</v>
      </c>
      <c r="B78" s="205" t="s">
        <v>321</v>
      </c>
      <c r="C78" s="215">
        <f>+C79+C80+C81+C82</f>
        <v>0</v>
      </c>
      <c r="D78" s="215">
        <f>+D79+D80+D81+D82</f>
        <v>0</v>
      </c>
      <c r="E78" s="198">
        <f>+E79+E80+E81+E82</f>
        <v>0</v>
      </c>
    </row>
    <row r="79" spans="1:5" s="225" customFormat="1" ht="12" customHeight="1" x14ac:dyDescent="0.2">
      <c r="A79" s="229" t="s">
        <v>322</v>
      </c>
      <c r="B79" s="226" t="s">
        <v>323</v>
      </c>
      <c r="C79" s="219"/>
      <c r="D79" s="219"/>
      <c r="E79" s="202"/>
    </row>
    <row r="80" spans="1:5" s="225" customFormat="1" ht="12" customHeight="1" x14ac:dyDescent="0.2">
      <c r="A80" s="230" t="s">
        <v>324</v>
      </c>
      <c r="B80" s="227" t="s">
        <v>325</v>
      </c>
      <c r="C80" s="219"/>
      <c r="D80" s="219"/>
      <c r="E80" s="202"/>
    </row>
    <row r="81" spans="1:5" s="225" customFormat="1" ht="12" customHeight="1" x14ac:dyDescent="0.2">
      <c r="A81" s="230" t="s">
        <v>326</v>
      </c>
      <c r="B81" s="227" t="s">
        <v>327</v>
      </c>
      <c r="C81" s="219"/>
      <c r="D81" s="219"/>
      <c r="E81" s="202"/>
    </row>
    <row r="82" spans="1:5" s="225" customFormat="1" ht="12" customHeight="1" thickBot="1" x14ac:dyDescent="0.25">
      <c r="A82" s="238" t="s">
        <v>328</v>
      </c>
      <c r="B82" s="207" t="s">
        <v>329</v>
      </c>
      <c r="C82" s="219"/>
      <c r="D82" s="219"/>
      <c r="E82" s="202"/>
    </row>
    <row r="83" spans="1:5" s="225" customFormat="1" ht="12" customHeight="1" thickBot="1" x14ac:dyDescent="0.25">
      <c r="A83" s="237" t="s">
        <v>330</v>
      </c>
      <c r="B83" s="205" t="s">
        <v>331</v>
      </c>
      <c r="C83" s="240"/>
      <c r="D83" s="240"/>
      <c r="E83" s="241"/>
    </row>
    <row r="84" spans="1:5" s="225" customFormat="1" ht="12" customHeight="1" thickBot="1" x14ac:dyDescent="0.25">
      <c r="A84" s="237" t="s">
        <v>332</v>
      </c>
      <c r="B84" s="161" t="s">
        <v>333</v>
      </c>
      <c r="C84" s="221">
        <f>+C62+C66+C71+C74+C78+C83</f>
        <v>0</v>
      </c>
      <c r="D84" s="221">
        <f>+D62+D66+D71+D74+D78+D83</f>
        <v>0</v>
      </c>
      <c r="E84" s="234">
        <f>+E62+E66+E71+E74+E78+E83</f>
        <v>0</v>
      </c>
    </row>
    <row r="85" spans="1:5" s="225" customFormat="1" ht="12" customHeight="1" thickBot="1" x14ac:dyDescent="0.25">
      <c r="A85" s="239" t="s">
        <v>334</v>
      </c>
      <c r="B85" s="164" t="s">
        <v>335</v>
      </c>
      <c r="C85" s="221">
        <f>+C61+C84</f>
        <v>0</v>
      </c>
      <c r="D85" s="221">
        <f>+D61+D84</f>
        <v>0</v>
      </c>
      <c r="E85" s="234">
        <f>+E61+E84</f>
        <v>0</v>
      </c>
    </row>
    <row r="86" spans="1:5" s="225" customFormat="1" ht="12" customHeight="1" x14ac:dyDescent="0.2">
      <c r="A86" s="159"/>
      <c r="B86" s="159"/>
      <c r="C86" s="160"/>
      <c r="D86" s="160"/>
      <c r="E86" s="160"/>
    </row>
    <row r="87" spans="1:5" ht="16.5" customHeight="1" x14ac:dyDescent="0.25">
      <c r="A87" s="700" t="s">
        <v>35</v>
      </c>
      <c r="B87" s="700"/>
      <c r="C87" s="700"/>
      <c r="D87" s="700"/>
      <c r="E87" s="700"/>
    </row>
    <row r="88" spans="1:5" s="231" customFormat="1" ht="16.5" customHeight="1" thickBot="1" x14ac:dyDescent="0.3">
      <c r="A88" s="33" t="s">
        <v>110</v>
      </c>
      <c r="B88" s="33"/>
      <c r="C88" s="192"/>
      <c r="D88" s="192"/>
      <c r="E88" s="192" t="s">
        <v>637</v>
      </c>
    </row>
    <row r="89" spans="1:5" s="231" customFormat="1" ht="16.5" customHeight="1" x14ac:dyDescent="0.25">
      <c r="A89" s="701" t="s">
        <v>58</v>
      </c>
      <c r="B89" s="703" t="s">
        <v>170</v>
      </c>
      <c r="C89" s="705" t="str">
        <f>+C3</f>
        <v>2017. évi</v>
      </c>
      <c r="D89" s="705"/>
      <c r="E89" s="706"/>
    </row>
    <row r="90" spans="1:5" ht="38.1" customHeight="1" thickBot="1" x14ac:dyDescent="0.3">
      <c r="A90" s="702"/>
      <c r="B90" s="704"/>
      <c r="C90" s="34" t="s">
        <v>171</v>
      </c>
      <c r="D90" s="34" t="s">
        <v>176</v>
      </c>
      <c r="E90" s="35" t="s">
        <v>177</v>
      </c>
    </row>
    <row r="91" spans="1:5" s="224" customFormat="1" ht="12" customHeight="1" thickBot="1" x14ac:dyDescent="0.25">
      <c r="A91" s="188" t="s">
        <v>336</v>
      </c>
      <c r="B91" s="189" t="s">
        <v>337</v>
      </c>
      <c r="C91" s="189" t="s">
        <v>338</v>
      </c>
      <c r="D91" s="189" t="s">
        <v>339</v>
      </c>
      <c r="E91" s="190" t="s">
        <v>340</v>
      </c>
    </row>
    <row r="92" spans="1:5" ht="12" customHeight="1" thickBot="1" x14ac:dyDescent="0.3">
      <c r="A92" s="183" t="s">
        <v>6</v>
      </c>
      <c r="B92" s="186" t="s">
        <v>342</v>
      </c>
      <c r="C92" s="215">
        <f>SUM(C93:C97)</f>
        <v>24165465</v>
      </c>
      <c r="D92" s="215">
        <f>SUM(D93:D97)</f>
        <v>24793206</v>
      </c>
      <c r="E92" s="198">
        <f>SUM(E93:E97)</f>
        <v>18212695</v>
      </c>
    </row>
    <row r="93" spans="1:5" ht="12" customHeight="1" x14ac:dyDescent="0.25">
      <c r="A93" s="178" t="s">
        <v>70</v>
      </c>
      <c r="B93" s="172" t="s">
        <v>36</v>
      </c>
      <c r="C93" s="676">
        <f>+'7.4. sz. mell HIV'!C45</f>
        <v>18681211</v>
      </c>
      <c r="D93" s="217">
        <f>+'7.4. sz. mell HIV'!D45</f>
        <v>18681211</v>
      </c>
      <c r="E93" s="479">
        <f>+'7.4. sz. mell HIV'!E45</f>
        <v>14225687</v>
      </c>
    </row>
    <row r="94" spans="1:5" ht="12" customHeight="1" x14ac:dyDescent="0.25">
      <c r="A94" s="177" t="s">
        <v>71</v>
      </c>
      <c r="B94" s="171" t="s">
        <v>131</v>
      </c>
      <c r="C94" s="620">
        <f>+'7.4. sz. mell HIV'!C46</f>
        <v>4671754</v>
      </c>
      <c r="D94" s="216">
        <f>+'7.4. sz. mell HIV'!D46</f>
        <v>4671754</v>
      </c>
      <c r="E94" s="199">
        <f>+'7.4. sz. mell HIV'!E46</f>
        <v>3269614</v>
      </c>
    </row>
    <row r="95" spans="1:5" ht="12" customHeight="1" x14ac:dyDescent="0.25">
      <c r="A95" s="177" t="s">
        <v>72</v>
      </c>
      <c r="B95" s="171" t="s">
        <v>98</v>
      </c>
      <c r="C95" s="620">
        <f>+'7.4. sz. mell HIV'!C47</f>
        <v>812500</v>
      </c>
      <c r="D95" s="216">
        <f>+'7.4. sz. mell HIV'!D47</f>
        <v>1440241</v>
      </c>
      <c r="E95" s="199">
        <f>+'7.4. sz. mell HIV'!E47</f>
        <v>717394</v>
      </c>
    </row>
    <row r="96" spans="1:5" ht="12" customHeight="1" x14ac:dyDescent="0.25">
      <c r="A96" s="177" t="s">
        <v>73</v>
      </c>
      <c r="B96" s="174" t="s">
        <v>132</v>
      </c>
      <c r="C96" s="218"/>
      <c r="D96" s="218"/>
      <c r="E96" s="336">
        <f>+'7.4. sz. mell HIV'!E48</f>
        <v>0</v>
      </c>
    </row>
    <row r="97" spans="1:5" ht="12" customHeight="1" x14ac:dyDescent="0.25">
      <c r="A97" s="177" t="s">
        <v>82</v>
      </c>
      <c r="B97" s="182" t="s">
        <v>133</v>
      </c>
      <c r="C97" s="218"/>
      <c r="D97" s="218"/>
      <c r="E97" s="200">
        <f>+'7.4. sz. mell HIV'!E49</f>
        <v>0</v>
      </c>
    </row>
    <row r="98" spans="1:5" ht="12" customHeight="1" x14ac:dyDescent="0.25">
      <c r="A98" s="177" t="s">
        <v>74</v>
      </c>
      <c r="B98" s="171" t="s">
        <v>343</v>
      </c>
      <c r="C98" s="218"/>
      <c r="D98" s="218"/>
      <c r="E98" s="201"/>
    </row>
    <row r="99" spans="1:5" ht="12" customHeight="1" x14ac:dyDescent="0.25">
      <c r="A99" s="177" t="s">
        <v>75</v>
      </c>
      <c r="B99" s="194" t="s">
        <v>344</v>
      </c>
      <c r="C99" s="218"/>
      <c r="D99" s="218"/>
      <c r="E99" s="201"/>
    </row>
    <row r="100" spans="1:5" ht="12" customHeight="1" x14ac:dyDescent="0.25">
      <c r="A100" s="177" t="s">
        <v>83</v>
      </c>
      <c r="B100" s="195" t="s">
        <v>345</v>
      </c>
      <c r="C100" s="218"/>
      <c r="D100" s="218"/>
      <c r="E100" s="201"/>
    </row>
    <row r="101" spans="1:5" ht="12" customHeight="1" x14ac:dyDescent="0.25">
      <c r="A101" s="177" t="s">
        <v>84</v>
      </c>
      <c r="B101" s="195" t="s">
        <v>346</v>
      </c>
      <c r="C101" s="218"/>
      <c r="D101" s="218"/>
      <c r="E101" s="201"/>
    </row>
    <row r="102" spans="1:5" ht="12" customHeight="1" x14ac:dyDescent="0.25">
      <c r="A102" s="177" t="s">
        <v>85</v>
      </c>
      <c r="B102" s="194" t="s">
        <v>347</v>
      </c>
      <c r="C102" s="218"/>
      <c r="D102" s="218"/>
      <c r="E102" s="201"/>
    </row>
    <row r="103" spans="1:5" ht="12" customHeight="1" x14ac:dyDescent="0.25">
      <c r="A103" s="177" t="s">
        <v>86</v>
      </c>
      <c r="B103" s="194" t="s">
        <v>348</v>
      </c>
      <c r="C103" s="218"/>
      <c r="D103" s="218"/>
      <c r="E103" s="201"/>
    </row>
    <row r="104" spans="1:5" ht="12" customHeight="1" x14ac:dyDescent="0.25">
      <c r="A104" s="177" t="s">
        <v>88</v>
      </c>
      <c r="B104" s="195" t="s">
        <v>349</v>
      </c>
      <c r="C104" s="218"/>
      <c r="D104" s="218"/>
      <c r="E104" s="201"/>
    </row>
    <row r="105" spans="1:5" ht="12" customHeight="1" x14ac:dyDescent="0.25">
      <c r="A105" s="176" t="s">
        <v>134</v>
      </c>
      <c r="B105" s="196" t="s">
        <v>350</v>
      </c>
      <c r="C105" s="218"/>
      <c r="D105" s="218"/>
      <c r="E105" s="201"/>
    </row>
    <row r="106" spans="1:5" ht="12" customHeight="1" x14ac:dyDescent="0.25">
      <c r="A106" s="177" t="s">
        <v>351</v>
      </c>
      <c r="B106" s="196" t="s">
        <v>352</v>
      </c>
      <c r="C106" s="218"/>
      <c r="D106" s="218"/>
      <c r="E106" s="201"/>
    </row>
    <row r="107" spans="1:5" ht="12" customHeight="1" thickBot="1" x14ac:dyDescent="0.3">
      <c r="A107" s="181" t="s">
        <v>353</v>
      </c>
      <c r="B107" s="197" t="s">
        <v>354</v>
      </c>
      <c r="C107" s="80"/>
      <c r="D107" s="80"/>
      <c r="E107" s="162"/>
    </row>
    <row r="108" spans="1:5" ht="12" customHeight="1" thickBot="1" x14ac:dyDescent="0.3">
      <c r="A108" s="183" t="s">
        <v>7</v>
      </c>
      <c r="B108" s="186" t="s">
        <v>355</v>
      </c>
      <c r="C108" s="215">
        <f>+C109+C111+C113</f>
        <v>0</v>
      </c>
      <c r="D108" s="215">
        <f>+D109+D111+D113</f>
        <v>0</v>
      </c>
      <c r="E108" s="198">
        <f>+E109+E111+E113</f>
        <v>0</v>
      </c>
    </row>
    <row r="109" spans="1:5" ht="12" customHeight="1" x14ac:dyDescent="0.25">
      <c r="A109" s="178" t="s">
        <v>76</v>
      </c>
      <c r="B109" s="171" t="s">
        <v>149</v>
      </c>
      <c r="C109" s="217"/>
      <c r="D109" s="217"/>
      <c r="E109" s="200"/>
    </row>
    <row r="110" spans="1:5" ht="12" customHeight="1" x14ac:dyDescent="0.25">
      <c r="A110" s="178" t="s">
        <v>77</v>
      </c>
      <c r="B110" s="175" t="s">
        <v>356</v>
      </c>
      <c r="C110" s="217"/>
      <c r="D110" s="217"/>
      <c r="E110" s="200"/>
    </row>
    <row r="111" spans="1:5" x14ac:dyDescent="0.25">
      <c r="A111" s="178" t="s">
        <v>78</v>
      </c>
      <c r="B111" s="175" t="s">
        <v>135</v>
      </c>
      <c r="C111" s="216"/>
      <c r="D111" s="216"/>
      <c r="E111" s="199"/>
    </row>
    <row r="112" spans="1:5" ht="12" customHeight="1" x14ac:dyDescent="0.25">
      <c r="A112" s="178" t="s">
        <v>79</v>
      </c>
      <c r="B112" s="175" t="s">
        <v>357</v>
      </c>
      <c r="C112" s="216"/>
      <c r="D112" s="216"/>
      <c r="E112" s="199"/>
    </row>
    <row r="113" spans="1:5" ht="12" customHeight="1" x14ac:dyDescent="0.25">
      <c r="A113" s="178" t="s">
        <v>80</v>
      </c>
      <c r="B113" s="207" t="s">
        <v>151</v>
      </c>
      <c r="C113" s="216"/>
      <c r="D113" s="216"/>
      <c r="E113" s="199"/>
    </row>
    <row r="114" spans="1:5" ht="21.75" customHeight="1" x14ac:dyDescent="0.25">
      <c r="A114" s="178" t="s">
        <v>87</v>
      </c>
      <c r="B114" s="206" t="s">
        <v>358</v>
      </c>
      <c r="C114" s="216"/>
      <c r="D114" s="216"/>
      <c r="E114" s="199"/>
    </row>
    <row r="115" spans="1:5" ht="24" customHeight="1" x14ac:dyDescent="0.25">
      <c r="A115" s="178" t="s">
        <v>89</v>
      </c>
      <c r="B115" s="222" t="s">
        <v>359</v>
      </c>
      <c r="C115" s="216"/>
      <c r="D115" s="216"/>
      <c r="E115" s="199"/>
    </row>
    <row r="116" spans="1:5" ht="12" customHeight="1" x14ac:dyDescent="0.25">
      <c r="A116" s="178" t="s">
        <v>136</v>
      </c>
      <c r="B116" s="195" t="s">
        <v>346</v>
      </c>
      <c r="C116" s="216"/>
      <c r="D116" s="216"/>
      <c r="E116" s="199"/>
    </row>
    <row r="117" spans="1:5" ht="12" customHeight="1" x14ac:dyDescent="0.25">
      <c r="A117" s="178" t="s">
        <v>137</v>
      </c>
      <c r="B117" s="195" t="s">
        <v>360</v>
      </c>
      <c r="C117" s="216"/>
      <c r="D117" s="216"/>
      <c r="E117" s="199"/>
    </row>
    <row r="118" spans="1:5" ht="12" customHeight="1" x14ac:dyDescent="0.25">
      <c r="A118" s="178" t="s">
        <v>138</v>
      </c>
      <c r="B118" s="195" t="s">
        <v>361</v>
      </c>
      <c r="C118" s="216"/>
      <c r="D118" s="216"/>
      <c r="E118" s="199"/>
    </row>
    <row r="119" spans="1:5" s="242" customFormat="1" ht="12" customHeight="1" x14ac:dyDescent="0.2">
      <c r="A119" s="178" t="s">
        <v>362</v>
      </c>
      <c r="B119" s="195" t="s">
        <v>349</v>
      </c>
      <c r="C119" s="216"/>
      <c r="D119" s="216"/>
      <c r="E119" s="199"/>
    </row>
    <row r="120" spans="1:5" ht="12" customHeight="1" x14ac:dyDescent="0.25">
      <c r="A120" s="178" t="s">
        <v>363</v>
      </c>
      <c r="B120" s="195" t="s">
        <v>364</v>
      </c>
      <c r="C120" s="216"/>
      <c r="D120" s="216"/>
      <c r="E120" s="199"/>
    </row>
    <row r="121" spans="1:5" ht="12" customHeight="1" thickBot="1" x14ac:dyDescent="0.3">
      <c r="A121" s="176" t="s">
        <v>365</v>
      </c>
      <c r="B121" s="195" t="s">
        <v>366</v>
      </c>
      <c r="C121" s="218"/>
      <c r="D121" s="218"/>
      <c r="E121" s="201"/>
    </row>
    <row r="122" spans="1:5" ht="12" customHeight="1" thickBot="1" x14ac:dyDescent="0.3">
      <c r="A122" s="183" t="s">
        <v>8</v>
      </c>
      <c r="B122" s="191" t="s">
        <v>367</v>
      </c>
      <c r="C122" s="215">
        <f>+C123+C124</f>
        <v>0</v>
      </c>
      <c r="D122" s="215">
        <f>+D123+D124</f>
        <v>0</v>
      </c>
      <c r="E122" s="198">
        <f>+E123+E124</f>
        <v>0</v>
      </c>
    </row>
    <row r="123" spans="1:5" ht="12" customHeight="1" x14ac:dyDescent="0.25">
      <c r="A123" s="178" t="s">
        <v>59</v>
      </c>
      <c r="B123" s="172" t="s">
        <v>44</v>
      </c>
      <c r="C123" s="217"/>
      <c r="D123" s="217"/>
      <c r="E123" s="200"/>
    </row>
    <row r="124" spans="1:5" ht="12" customHeight="1" thickBot="1" x14ac:dyDescent="0.3">
      <c r="A124" s="179" t="s">
        <v>60</v>
      </c>
      <c r="B124" s="175" t="s">
        <v>45</v>
      </c>
      <c r="C124" s="218"/>
      <c r="D124" s="218"/>
      <c r="E124" s="201"/>
    </row>
    <row r="125" spans="1:5" ht="12" customHeight="1" thickBot="1" x14ac:dyDescent="0.3">
      <c r="A125" s="183" t="s">
        <v>9</v>
      </c>
      <c r="B125" s="191" t="s">
        <v>368</v>
      </c>
      <c r="C125" s="215">
        <f>+C92+C108+C122</f>
        <v>24165465</v>
      </c>
      <c r="D125" s="215">
        <f>+D92+D108+D122</f>
        <v>24793206</v>
      </c>
      <c r="E125" s="198">
        <f>+E92+E108+E122</f>
        <v>18212695</v>
      </c>
    </row>
    <row r="126" spans="1:5" ht="12" customHeight="1" thickBot="1" x14ac:dyDescent="0.3">
      <c r="A126" s="183" t="s">
        <v>10</v>
      </c>
      <c r="B126" s="191" t="s">
        <v>369</v>
      </c>
      <c r="C126" s="215">
        <f>+C127+C128+C129</f>
        <v>0</v>
      </c>
      <c r="D126" s="215">
        <f>+D127+D128+D129</f>
        <v>0</v>
      </c>
      <c r="E126" s="198">
        <f>+E127+E128+E129</f>
        <v>0</v>
      </c>
    </row>
    <row r="127" spans="1:5" ht="12" customHeight="1" x14ac:dyDescent="0.25">
      <c r="A127" s="178" t="s">
        <v>63</v>
      </c>
      <c r="B127" s="172" t="s">
        <v>370</v>
      </c>
      <c r="C127" s="216"/>
      <c r="D127" s="216"/>
      <c r="E127" s="199"/>
    </row>
    <row r="128" spans="1:5" ht="12" customHeight="1" x14ac:dyDescent="0.25">
      <c r="A128" s="178" t="s">
        <v>64</v>
      </c>
      <c r="B128" s="172" t="s">
        <v>371</v>
      </c>
      <c r="C128" s="216"/>
      <c r="D128" s="216"/>
      <c r="E128" s="199"/>
    </row>
    <row r="129" spans="1:9" ht="12" customHeight="1" thickBot="1" x14ac:dyDescent="0.3">
      <c r="A129" s="176" t="s">
        <v>65</v>
      </c>
      <c r="B129" s="170" t="s">
        <v>372</v>
      </c>
      <c r="C129" s="216"/>
      <c r="D129" s="216"/>
      <c r="E129" s="199"/>
    </row>
    <row r="130" spans="1:9" ht="12" customHeight="1" thickBot="1" x14ac:dyDescent="0.3">
      <c r="A130" s="183" t="s">
        <v>11</v>
      </c>
      <c r="B130" s="191" t="s">
        <v>373</v>
      </c>
      <c r="C130" s="215">
        <f>+C131+C132+C134+C133</f>
        <v>0</v>
      </c>
      <c r="D130" s="215">
        <f>+D131+D132+D134+D133</f>
        <v>0</v>
      </c>
      <c r="E130" s="198">
        <f>+E131+E132+E134+E133</f>
        <v>0</v>
      </c>
    </row>
    <row r="131" spans="1:9" ht="12" customHeight="1" x14ac:dyDescent="0.25">
      <c r="A131" s="178" t="s">
        <v>66</v>
      </c>
      <c r="B131" s="172" t="s">
        <v>374</v>
      </c>
      <c r="C131" s="216"/>
      <c r="D131" s="216"/>
      <c r="E131" s="199"/>
    </row>
    <row r="132" spans="1:9" ht="12" customHeight="1" x14ac:dyDescent="0.25">
      <c r="A132" s="178" t="s">
        <v>67</v>
      </c>
      <c r="B132" s="172" t="s">
        <v>375</v>
      </c>
      <c r="C132" s="216"/>
      <c r="D132" s="216"/>
      <c r="E132" s="199"/>
    </row>
    <row r="133" spans="1:9" ht="12" customHeight="1" x14ac:dyDescent="0.25">
      <c r="A133" s="178" t="s">
        <v>270</v>
      </c>
      <c r="B133" s="172" t="s">
        <v>376</v>
      </c>
      <c r="C133" s="216"/>
      <c r="D133" s="216"/>
      <c r="E133" s="199"/>
    </row>
    <row r="134" spans="1:9" ht="12" customHeight="1" thickBot="1" x14ac:dyDescent="0.3">
      <c r="A134" s="176" t="s">
        <v>272</v>
      </c>
      <c r="B134" s="170" t="s">
        <v>377</v>
      </c>
      <c r="C134" s="216"/>
      <c r="D134" s="216"/>
      <c r="E134" s="199"/>
    </row>
    <row r="135" spans="1:9" ht="12" customHeight="1" thickBot="1" x14ac:dyDescent="0.3">
      <c r="A135" s="183" t="s">
        <v>12</v>
      </c>
      <c r="B135" s="191" t="s">
        <v>378</v>
      </c>
      <c r="C135" s="221">
        <f>+C136+C137+C138+C139</f>
        <v>0</v>
      </c>
      <c r="D135" s="221">
        <f>+D136+D137+D138+D139</f>
        <v>0</v>
      </c>
      <c r="E135" s="234">
        <f>+E136+E137+E138+E139</f>
        <v>0</v>
      </c>
    </row>
    <row r="136" spans="1:9" ht="12" customHeight="1" x14ac:dyDescent="0.25">
      <c r="A136" s="178" t="s">
        <v>68</v>
      </c>
      <c r="B136" s="172" t="s">
        <v>379</v>
      </c>
      <c r="C136" s="216"/>
      <c r="D136" s="216"/>
      <c r="E136" s="199"/>
    </row>
    <row r="137" spans="1:9" ht="12" customHeight="1" x14ac:dyDescent="0.25">
      <c r="A137" s="178" t="s">
        <v>69</v>
      </c>
      <c r="B137" s="172" t="s">
        <v>380</v>
      </c>
      <c r="C137" s="216"/>
      <c r="D137" s="216"/>
      <c r="E137" s="199"/>
    </row>
    <row r="138" spans="1:9" ht="12" customHeight="1" x14ac:dyDescent="0.25">
      <c r="A138" s="178" t="s">
        <v>279</v>
      </c>
      <c r="B138" s="172" t="s">
        <v>381</v>
      </c>
      <c r="C138" s="216"/>
      <c r="D138" s="216"/>
      <c r="E138" s="199"/>
    </row>
    <row r="139" spans="1:9" ht="12" customHeight="1" thickBot="1" x14ac:dyDescent="0.3">
      <c r="A139" s="176" t="s">
        <v>281</v>
      </c>
      <c r="B139" s="170" t="s">
        <v>382</v>
      </c>
      <c r="C139" s="216"/>
      <c r="D139" s="216"/>
      <c r="E139" s="199"/>
    </row>
    <row r="140" spans="1:9" ht="15" customHeight="1" thickBot="1" x14ac:dyDescent="0.3">
      <c r="A140" s="183" t="s">
        <v>13</v>
      </c>
      <c r="B140" s="191" t="s">
        <v>383</v>
      </c>
      <c r="C140" s="81">
        <f>+C141+C142+C143+C144</f>
        <v>0</v>
      </c>
      <c r="D140" s="81">
        <f>+D141+D142+D143+D144</f>
        <v>0</v>
      </c>
      <c r="E140" s="167">
        <f>+E141+E142+E143+E144</f>
        <v>0</v>
      </c>
      <c r="F140" s="232"/>
      <c r="G140" s="233"/>
      <c r="H140" s="233"/>
      <c r="I140" s="233"/>
    </row>
    <row r="141" spans="1:9" s="225" customFormat="1" ht="12.95" customHeight="1" x14ac:dyDescent="0.2">
      <c r="A141" s="178" t="s">
        <v>129</v>
      </c>
      <c r="B141" s="172" t="s">
        <v>384</v>
      </c>
      <c r="C141" s="216"/>
      <c r="D141" s="216"/>
      <c r="E141" s="199"/>
    </row>
    <row r="142" spans="1:9" ht="12.75" customHeight="1" x14ac:dyDescent="0.25">
      <c r="A142" s="178" t="s">
        <v>130</v>
      </c>
      <c r="B142" s="172" t="s">
        <v>385</v>
      </c>
      <c r="C142" s="216"/>
      <c r="D142" s="216"/>
      <c r="E142" s="199"/>
    </row>
    <row r="143" spans="1:9" ht="12.75" customHeight="1" x14ac:dyDescent="0.25">
      <c r="A143" s="178" t="s">
        <v>150</v>
      </c>
      <c r="B143" s="172" t="s">
        <v>386</v>
      </c>
      <c r="C143" s="216"/>
      <c r="D143" s="216"/>
      <c r="E143" s="199"/>
    </row>
    <row r="144" spans="1:9" ht="12.75" customHeight="1" thickBot="1" x14ac:dyDescent="0.3">
      <c r="A144" s="178" t="s">
        <v>287</v>
      </c>
      <c r="B144" s="172" t="s">
        <v>387</v>
      </c>
      <c r="C144" s="216"/>
      <c r="D144" s="216"/>
      <c r="E144" s="199"/>
    </row>
    <row r="145" spans="1:5" ht="16.5" thickBot="1" x14ac:dyDescent="0.3">
      <c r="A145" s="183" t="s">
        <v>14</v>
      </c>
      <c r="B145" s="191" t="s">
        <v>388</v>
      </c>
      <c r="C145" s="165">
        <f>+C126+C130+C135+C140</f>
        <v>0</v>
      </c>
      <c r="D145" s="165">
        <f>+D126+D130+D135+D140</f>
        <v>0</v>
      </c>
      <c r="E145" s="166">
        <f>+E126+E130+E135+E140</f>
        <v>0</v>
      </c>
    </row>
    <row r="146" spans="1:5" ht="16.5" thickBot="1" x14ac:dyDescent="0.3">
      <c r="A146" s="208" t="s">
        <v>15</v>
      </c>
      <c r="B146" s="211" t="s">
        <v>389</v>
      </c>
      <c r="C146" s="165">
        <f>+C125+C145</f>
        <v>24165465</v>
      </c>
      <c r="D146" s="165">
        <f>+D125+D145</f>
        <v>24793206</v>
      </c>
      <c r="E146" s="166">
        <f>+E125+E145</f>
        <v>18212695</v>
      </c>
    </row>
    <row r="148" spans="1:5" ht="18.75" customHeight="1" x14ac:dyDescent="0.25">
      <c r="A148" s="699" t="s">
        <v>390</v>
      </c>
      <c r="B148" s="699"/>
      <c r="C148" s="699"/>
      <c r="D148" s="699"/>
      <c r="E148" s="699"/>
    </row>
    <row r="149" spans="1:5" ht="13.5" customHeight="1" thickBot="1" x14ac:dyDescent="0.3">
      <c r="A149" s="193" t="s">
        <v>111</v>
      </c>
      <c r="B149" s="193"/>
      <c r="C149" s="223"/>
      <c r="E149" s="210" t="s">
        <v>637</v>
      </c>
    </row>
    <row r="150" spans="1:5" ht="21.75" thickBot="1" x14ac:dyDescent="0.3">
      <c r="A150" s="183">
        <v>1</v>
      </c>
      <c r="B150" s="186" t="s">
        <v>391</v>
      </c>
      <c r="C150" s="209">
        <f>+C61-C125</f>
        <v>-24165465</v>
      </c>
      <c r="D150" s="209">
        <f>+D61-D125</f>
        <v>-24793206</v>
      </c>
      <c r="E150" s="209">
        <f>+E61-E125</f>
        <v>-18212695</v>
      </c>
    </row>
    <row r="151" spans="1:5" ht="21.75" thickBot="1" x14ac:dyDescent="0.3">
      <c r="A151" s="183" t="s">
        <v>7</v>
      </c>
      <c r="B151" s="186" t="s">
        <v>392</v>
      </c>
      <c r="C151" s="209">
        <f>+C84-C145</f>
        <v>0</v>
      </c>
      <c r="D151" s="209">
        <f>+D84-D145</f>
        <v>0</v>
      </c>
      <c r="E151" s="209">
        <f>+E84-E145</f>
        <v>0</v>
      </c>
    </row>
    <row r="152" spans="1:5" ht="7.5" customHeight="1" x14ac:dyDescent="0.25"/>
    <row r="154" spans="1:5" ht="12.75" customHeight="1" x14ac:dyDescent="0.25"/>
    <row r="155" spans="1:5" ht="12.75" customHeight="1" x14ac:dyDescent="0.25"/>
    <row r="156" spans="1:5" ht="12.75" customHeight="1" x14ac:dyDescent="0.25"/>
    <row r="157" spans="1:5" ht="12.75" customHeight="1" x14ac:dyDescent="0.25"/>
    <row r="158" spans="1:5" ht="12.75" customHeight="1" x14ac:dyDescent="0.25"/>
    <row r="159" spans="1:5" ht="12.75" customHeight="1" x14ac:dyDescent="0.25"/>
    <row r="160" spans="1:5" ht="12.75" customHeight="1" x14ac:dyDescent="0.25"/>
    <row r="161" spans="3:5" s="212" customFormat="1" ht="12.75" customHeight="1" x14ac:dyDescent="0.25">
      <c r="C161" s="213"/>
      <c r="D161" s="213"/>
      <c r="E161" s="213"/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honeticPr fontId="26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ZÁRSZÁMADÁS
ÁLLAMIGAZGATÁSI FELADATOK MÉRLEGE
&amp;R&amp;"Times New Roman CE,Félkövér dőlt"&amp;11 1.4. melléklet a 9/2018. (V. 29.) önkormányzati rendelethez</oddHeader>
  </headerFooter>
  <rowBreaks count="1" manualBreakCount="1">
    <brk id="8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view="pageLayout" topLeftCell="A2" zoomScaleNormal="100" zoomScaleSheetLayoutView="100" workbookViewId="0">
      <selection activeCell="J31" sqref="J31"/>
    </sheetView>
  </sheetViews>
  <sheetFormatPr defaultColWidth="9.33203125" defaultRowHeight="12.75" x14ac:dyDescent="0.2"/>
  <cols>
    <col min="1" max="1" width="6.83203125" style="9" customWidth="1"/>
    <col min="2" max="2" width="55.1640625" style="20" customWidth="1"/>
    <col min="3" max="5" width="16.33203125" style="9" customWidth="1"/>
    <col min="6" max="6" width="55.1640625" style="9" customWidth="1"/>
    <col min="7" max="9" width="16.33203125" style="9" customWidth="1"/>
    <col min="10" max="10" width="4.83203125" style="9" customWidth="1"/>
    <col min="11" max="16384" width="9.33203125" style="9"/>
  </cols>
  <sheetData>
    <row r="1" spans="1:10" ht="39.75" customHeight="1" x14ac:dyDescent="0.2">
      <c r="B1" s="255" t="s">
        <v>115</v>
      </c>
      <c r="C1" s="256"/>
      <c r="D1" s="256"/>
      <c r="E1" s="256"/>
      <c r="F1" s="256"/>
      <c r="G1" s="256"/>
      <c r="H1" s="256"/>
      <c r="I1" s="256"/>
      <c r="J1" s="709" t="str">
        <f>+CONCATENATE("2.1. melléklet a 9/",LEFT('1.1.sz.mell.'!C3,4)+1,". (V. 29.) önkormányzati rendelethez")</f>
        <v>2.1. melléklet a 9/2018. (V. 29.) önkormányzati rendelethez</v>
      </c>
    </row>
    <row r="2" spans="1:10" ht="14.25" thickBot="1" x14ac:dyDescent="0.25">
      <c r="G2" s="26"/>
      <c r="H2" s="26"/>
      <c r="I2" s="26" t="s">
        <v>642</v>
      </c>
      <c r="J2" s="709"/>
    </row>
    <row r="3" spans="1:10" ht="18" customHeight="1" thickBot="1" x14ac:dyDescent="0.25">
      <c r="A3" s="707" t="s">
        <v>58</v>
      </c>
      <c r="B3" s="283" t="s">
        <v>41</v>
      </c>
      <c r="C3" s="284"/>
      <c r="D3" s="284"/>
      <c r="E3" s="284"/>
      <c r="F3" s="283" t="s">
        <v>42</v>
      </c>
      <c r="G3" s="285"/>
      <c r="H3" s="285"/>
      <c r="I3" s="285"/>
      <c r="J3" s="709"/>
    </row>
    <row r="4" spans="1:10" s="257" customFormat="1" ht="35.25" customHeight="1" thickBot="1" x14ac:dyDescent="0.25">
      <c r="A4" s="708"/>
      <c r="B4" s="21" t="s">
        <v>51</v>
      </c>
      <c r="C4" s="22" t="str">
        <f>+CONCATENATE(LEFT('1.1.sz.mell.'!C3,4),". évi eredeti előirányzat")</f>
        <v>2017. évi eredeti előirányzat</v>
      </c>
      <c r="D4" s="243" t="str">
        <f>+CONCATENATE(LEFT('1.1.sz.mell.'!C3,4),". évi módosított előirányzat")</f>
        <v>2017. évi módosított előirányzat</v>
      </c>
      <c r="E4" s="22" t="str">
        <f>+CONCATENATE(LEFT('1.1.sz.mell.'!C3,4),". évi teljesítés")</f>
        <v>2017. évi teljesítés</v>
      </c>
      <c r="F4" s="21" t="s">
        <v>51</v>
      </c>
      <c r="G4" s="22" t="str">
        <f>+C4</f>
        <v>2017. évi eredeti előirányzat</v>
      </c>
      <c r="H4" s="243" t="str">
        <f>+D4</f>
        <v>2017. évi módosított előirányzat</v>
      </c>
      <c r="I4" s="273" t="str">
        <f>+E4</f>
        <v>2017. évi teljesítés</v>
      </c>
      <c r="J4" s="709"/>
    </row>
    <row r="5" spans="1:10" s="258" customFormat="1" ht="12" customHeight="1" thickBot="1" x14ac:dyDescent="0.25">
      <c r="A5" s="286" t="s">
        <v>336</v>
      </c>
      <c r="B5" s="287" t="s">
        <v>337</v>
      </c>
      <c r="C5" s="288" t="s">
        <v>338</v>
      </c>
      <c r="D5" s="288" t="s">
        <v>339</v>
      </c>
      <c r="E5" s="288" t="s">
        <v>340</v>
      </c>
      <c r="F5" s="287" t="s">
        <v>417</v>
      </c>
      <c r="G5" s="288" t="s">
        <v>418</v>
      </c>
      <c r="H5" s="288" t="s">
        <v>419</v>
      </c>
      <c r="I5" s="289" t="s">
        <v>420</v>
      </c>
      <c r="J5" s="709"/>
    </row>
    <row r="6" spans="1:10" ht="15" customHeight="1" x14ac:dyDescent="0.2">
      <c r="A6" s="259" t="s">
        <v>6</v>
      </c>
      <c r="B6" s="260" t="s">
        <v>393</v>
      </c>
      <c r="C6" s="246">
        <f>+'1.1.sz.mell.'!C6</f>
        <v>523126978</v>
      </c>
      <c r="D6" s="246">
        <f>+'1.1.sz.mell.'!D6</f>
        <v>518175431</v>
      </c>
      <c r="E6" s="246">
        <f>+'1.1.sz.mell.'!E6</f>
        <v>518769816</v>
      </c>
      <c r="F6" s="260" t="s">
        <v>52</v>
      </c>
      <c r="G6" s="685">
        <f>+'1.1.sz.mell.'!C93</f>
        <v>567694567</v>
      </c>
      <c r="H6" s="246">
        <f>+'1.1.sz.mell.'!D93</f>
        <v>610079831</v>
      </c>
      <c r="I6" s="686">
        <f>+'1.1.sz.mell.'!E93</f>
        <v>520830519</v>
      </c>
      <c r="J6" s="709"/>
    </row>
    <row r="7" spans="1:10" ht="15" customHeight="1" x14ac:dyDescent="0.2">
      <c r="A7" s="261" t="s">
        <v>7</v>
      </c>
      <c r="B7" s="262" t="s">
        <v>394</v>
      </c>
      <c r="C7" s="247">
        <f>+'1.1.sz.mell.'!C13</f>
        <v>326754292</v>
      </c>
      <c r="D7" s="247">
        <f>+'1.1.sz.mell.'!D13</f>
        <v>511984666</v>
      </c>
      <c r="E7" s="247">
        <f>+'1.1.sz.mell.'!E13</f>
        <v>462562965</v>
      </c>
      <c r="F7" s="262" t="s">
        <v>131</v>
      </c>
      <c r="G7" s="685">
        <f>+'1.1.sz.mell.'!C94</f>
        <v>104093187</v>
      </c>
      <c r="H7" s="247">
        <f>+'1.1.sz.mell.'!D94</f>
        <v>116072917</v>
      </c>
      <c r="I7" s="686">
        <f>+'1.1.sz.mell.'!E94</f>
        <v>93647581</v>
      </c>
      <c r="J7" s="709"/>
    </row>
    <row r="8" spans="1:10" ht="15" customHeight="1" x14ac:dyDescent="0.2">
      <c r="A8" s="261" t="s">
        <v>8</v>
      </c>
      <c r="B8" s="262" t="s">
        <v>395</v>
      </c>
      <c r="C8" s="247"/>
      <c r="D8" s="247"/>
      <c r="E8" s="247"/>
      <c r="F8" s="262" t="s">
        <v>154</v>
      </c>
      <c r="G8" s="685">
        <f>+'1.1.sz.mell.'!C95</f>
        <v>355426257</v>
      </c>
      <c r="H8" s="247">
        <f>+'1.1.sz.mell.'!D95</f>
        <v>526726102</v>
      </c>
      <c r="I8" s="686">
        <f>+'1.1.sz.mell.'!E95</f>
        <v>351273602</v>
      </c>
      <c r="J8" s="709"/>
    </row>
    <row r="9" spans="1:10" ht="15" customHeight="1" x14ac:dyDescent="0.2">
      <c r="A9" s="261" t="s">
        <v>9</v>
      </c>
      <c r="B9" s="262" t="s">
        <v>122</v>
      </c>
      <c r="C9" s="247">
        <f>+'1.1.sz.mell.'!C27</f>
        <v>100808000</v>
      </c>
      <c r="D9" s="247">
        <f>+'1.1.sz.mell.'!D27</f>
        <v>100808000</v>
      </c>
      <c r="E9" s="247">
        <f>+'1.1.sz.mell.'!E27</f>
        <v>110487569</v>
      </c>
      <c r="F9" s="262" t="s">
        <v>132</v>
      </c>
      <c r="G9" s="685">
        <f>+'1.1.sz.mell.'!C96</f>
        <v>24760000</v>
      </c>
      <c r="H9" s="247">
        <f>+'1.1.sz.mell.'!D96</f>
        <v>24760000</v>
      </c>
      <c r="I9" s="686">
        <f>+'1.1.sz.mell.'!E96</f>
        <v>15812020</v>
      </c>
      <c r="J9" s="709"/>
    </row>
    <row r="10" spans="1:10" ht="15" customHeight="1" x14ac:dyDescent="0.2">
      <c r="A10" s="261" t="s">
        <v>10</v>
      </c>
      <c r="B10" s="263" t="s">
        <v>396</v>
      </c>
      <c r="C10" s="247"/>
      <c r="D10" s="247"/>
      <c r="E10" s="247">
        <f>+'1.1.sz.mell.'!E51</f>
        <v>0</v>
      </c>
      <c r="F10" s="262" t="s">
        <v>133</v>
      </c>
      <c r="G10" s="685">
        <f>+'1.1.sz.mell.'!C97</f>
        <v>23900000</v>
      </c>
      <c r="H10" s="247">
        <f>+'1.1.sz.mell.'!D97</f>
        <v>31448115</v>
      </c>
      <c r="I10" s="686">
        <f>+'1.1.sz.mell.'!E97</f>
        <v>26306115</v>
      </c>
      <c r="J10" s="709"/>
    </row>
    <row r="11" spans="1:10" ht="15" customHeight="1" x14ac:dyDescent="0.2">
      <c r="A11" s="261" t="s">
        <v>11</v>
      </c>
      <c r="B11" s="262" t="s">
        <v>568</v>
      </c>
      <c r="C11" s="248"/>
      <c r="D11" s="248"/>
      <c r="E11" s="248"/>
      <c r="F11" s="262" t="s">
        <v>37</v>
      </c>
      <c r="G11" s="247"/>
      <c r="H11" s="247">
        <f>+'1.1.sz.mell.'!D122</f>
        <v>6764217</v>
      </c>
      <c r="I11" s="252">
        <f>+'1.1.sz.mell.'!E98</f>
        <v>0</v>
      </c>
      <c r="J11" s="709"/>
    </row>
    <row r="12" spans="1:10" ht="15" customHeight="1" x14ac:dyDescent="0.2">
      <c r="A12" s="261" t="s">
        <v>12</v>
      </c>
      <c r="B12" s="262" t="s">
        <v>266</v>
      </c>
      <c r="C12" s="247">
        <f>+'1.1.sz.mell.'!C34</f>
        <v>99769882</v>
      </c>
      <c r="D12" s="247">
        <f>+'1.1.sz.mell.'!D34</f>
        <v>105549299</v>
      </c>
      <c r="E12" s="247">
        <f>+'1.1.sz.mell.'!E34</f>
        <v>100772371</v>
      </c>
      <c r="F12" s="6"/>
      <c r="G12" s="247"/>
      <c r="H12" s="247"/>
      <c r="I12" s="253"/>
      <c r="J12" s="709"/>
    </row>
    <row r="13" spans="1:10" ht="15" customHeight="1" x14ac:dyDescent="0.2">
      <c r="A13" s="261" t="s">
        <v>13</v>
      </c>
      <c r="B13" s="6"/>
      <c r="C13" s="247"/>
      <c r="D13" s="247"/>
      <c r="E13" s="247"/>
      <c r="F13" s="6"/>
      <c r="G13" s="247"/>
      <c r="H13" s="247"/>
      <c r="I13" s="253"/>
      <c r="J13" s="709"/>
    </row>
    <row r="14" spans="1:10" ht="15" customHeight="1" x14ac:dyDescent="0.2">
      <c r="A14" s="261" t="s">
        <v>14</v>
      </c>
      <c r="B14" s="272"/>
      <c r="C14" s="248"/>
      <c r="D14" s="248"/>
      <c r="E14" s="248"/>
      <c r="F14" s="6"/>
      <c r="G14" s="247"/>
      <c r="H14" s="247"/>
      <c r="I14" s="253"/>
      <c r="J14" s="709"/>
    </row>
    <row r="15" spans="1:10" ht="15" customHeight="1" x14ac:dyDescent="0.2">
      <c r="A15" s="261" t="s">
        <v>15</v>
      </c>
      <c r="B15" s="6"/>
      <c r="C15" s="247"/>
      <c r="D15" s="247"/>
      <c r="E15" s="247"/>
      <c r="F15" s="6"/>
      <c r="G15" s="247"/>
      <c r="H15" s="247"/>
      <c r="I15" s="253"/>
      <c r="J15" s="709"/>
    </row>
    <row r="16" spans="1:10" ht="15" customHeight="1" x14ac:dyDescent="0.2">
      <c r="A16" s="261" t="s">
        <v>16</v>
      </c>
      <c r="B16" s="6"/>
      <c r="C16" s="247"/>
      <c r="D16" s="247"/>
      <c r="E16" s="247"/>
      <c r="F16" s="6"/>
      <c r="G16" s="247"/>
      <c r="H16" s="247"/>
      <c r="I16" s="253"/>
      <c r="J16" s="709"/>
    </row>
    <row r="17" spans="1:10" ht="15" customHeight="1" thickBot="1" x14ac:dyDescent="0.25">
      <c r="A17" s="261" t="s">
        <v>17</v>
      </c>
      <c r="B17" s="11"/>
      <c r="C17" s="249"/>
      <c r="D17" s="249"/>
      <c r="E17" s="249"/>
      <c r="F17" s="6"/>
      <c r="G17" s="249"/>
      <c r="H17" s="249"/>
      <c r="I17" s="254"/>
      <c r="J17" s="709"/>
    </row>
    <row r="18" spans="1:10" ht="17.25" customHeight="1" thickBot="1" x14ac:dyDescent="0.25">
      <c r="A18" s="264" t="s">
        <v>18</v>
      </c>
      <c r="B18" s="245" t="s">
        <v>397</v>
      </c>
      <c r="C18" s="250">
        <f>+C6+C7+C9+C10+C12+C13+C14+C15+C16+C17</f>
        <v>1050459152</v>
      </c>
      <c r="D18" s="250">
        <f>+D6+D7+D9+D10+D12+D13+D14+D15+D16+D17</f>
        <v>1236517396</v>
      </c>
      <c r="E18" s="250">
        <f>+E6+E7+E9+E10+E12+E13+E14+E15+E16+E17</f>
        <v>1192592721</v>
      </c>
      <c r="F18" s="245" t="s">
        <v>404</v>
      </c>
      <c r="G18" s="250">
        <f>SUM(G6:G17)</f>
        <v>1075874011</v>
      </c>
      <c r="H18" s="250">
        <f>SUM(H6:H17)</f>
        <v>1315851182</v>
      </c>
      <c r="I18" s="250">
        <f>SUM(I6:I17)</f>
        <v>1007869837</v>
      </c>
      <c r="J18" s="709"/>
    </row>
    <row r="19" spans="1:10" ht="15" customHeight="1" x14ac:dyDescent="0.2">
      <c r="A19" s="265" t="s">
        <v>19</v>
      </c>
      <c r="B19" s="266" t="s">
        <v>398</v>
      </c>
      <c r="C19" s="27">
        <f>+C20+C21+C22+C23</f>
        <v>43558007</v>
      </c>
      <c r="D19" s="27">
        <f>+D20+D21+D22+D23</f>
        <v>97476934</v>
      </c>
      <c r="E19" s="27">
        <f>+E20+E21+E22+E23</f>
        <v>191553525</v>
      </c>
      <c r="F19" s="267" t="s">
        <v>139</v>
      </c>
      <c r="G19" s="251"/>
      <c r="H19" s="251"/>
      <c r="I19" s="251"/>
      <c r="J19" s="709"/>
    </row>
    <row r="20" spans="1:10" ht="15" customHeight="1" x14ac:dyDescent="0.2">
      <c r="A20" s="268" t="s">
        <v>20</v>
      </c>
      <c r="B20" s="267" t="s">
        <v>147</v>
      </c>
      <c r="C20" s="244">
        <f>+'1.1.sz.mell.'!C72-'2.2.sz.mell  '!C18</f>
        <v>43558007</v>
      </c>
      <c r="D20" s="244">
        <f>+'1.1.sz.mell.'!D72-'2.2.sz.mell  '!D18</f>
        <v>96673506</v>
      </c>
      <c r="E20" s="244">
        <f>+'1.1.sz.mell.'!E72-'2.2.sz.mell  '!E18</f>
        <v>190750097</v>
      </c>
      <c r="F20" s="267" t="s">
        <v>405</v>
      </c>
      <c r="G20" s="244"/>
      <c r="H20" s="244"/>
      <c r="I20" s="244"/>
      <c r="J20" s="709"/>
    </row>
    <row r="21" spans="1:10" ht="15" customHeight="1" x14ac:dyDescent="0.2">
      <c r="A21" s="268" t="s">
        <v>21</v>
      </c>
      <c r="B21" s="267" t="s">
        <v>148</v>
      </c>
      <c r="C21" s="244">
        <f>+'1.1.sz.mell.'!C73</f>
        <v>0</v>
      </c>
      <c r="D21" s="244">
        <f>+'1.1.sz.mell.'!D73</f>
        <v>803428</v>
      </c>
      <c r="E21" s="244">
        <f>+'1.1.sz.mell.'!E73</f>
        <v>803428</v>
      </c>
      <c r="F21" s="267" t="s">
        <v>113</v>
      </c>
      <c r="G21" s="244"/>
      <c r="H21" s="244"/>
      <c r="I21" s="244"/>
      <c r="J21" s="709"/>
    </row>
    <row r="22" spans="1:10" ht="15" customHeight="1" x14ac:dyDescent="0.2">
      <c r="A22" s="268" t="s">
        <v>22</v>
      </c>
      <c r="B22" s="267" t="s">
        <v>152</v>
      </c>
      <c r="C22" s="244"/>
      <c r="D22" s="244"/>
      <c r="E22" s="244"/>
      <c r="F22" s="267" t="s">
        <v>114</v>
      </c>
      <c r="G22" s="244"/>
      <c r="H22" s="244"/>
      <c r="I22" s="244"/>
      <c r="J22" s="709"/>
    </row>
    <row r="23" spans="1:10" ht="15" customHeight="1" x14ac:dyDescent="0.2">
      <c r="A23" s="268" t="s">
        <v>23</v>
      </c>
      <c r="B23" s="267" t="s">
        <v>153</v>
      </c>
      <c r="C23" s="244"/>
      <c r="D23" s="244"/>
      <c r="E23" s="244"/>
      <c r="F23" s="266" t="s">
        <v>155</v>
      </c>
      <c r="G23" s="244"/>
      <c r="H23" s="244"/>
      <c r="I23" s="244"/>
      <c r="J23" s="709"/>
    </row>
    <row r="24" spans="1:10" ht="15" customHeight="1" x14ac:dyDescent="0.2">
      <c r="A24" s="268" t="s">
        <v>24</v>
      </c>
      <c r="B24" s="267" t="s">
        <v>399</v>
      </c>
      <c r="C24" s="269">
        <f>+C25+C26</f>
        <v>0</v>
      </c>
      <c r="D24" s="269">
        <f>+D25+D26</f>
        <v>0</v>
      </c>
      <c r="E24" s="269">
        <f>+E25+E26</f>
        <v>0</v>
      </c>
      <c r="F24" s="267" t="s">
        <v>140</v>
      </c>
      <c r="G24" s="244"/>
      <c r="H24" s="244"/>
      <c r="I24" s="244"/>
      <c r="J24" s="709"/>
    </row>
    <row r="25" spans="1:10" ht="15" customHeight="1" x14ac:dyDescent="0.2">
      <c r="A25" s="265" t="s">
        <v>25</v>
      </c>
      <c r="B25" s="266" t="s">
        <v>400</v>
      </c>
      <c r="C25" s="251"/>
      <c r="D25" s="251"/>
      <c r="E25" s="251"/>
      <c r="F25" s="260" t="s">
        <v>141</v>
      </c>
      <c r="G25" s="251"/>
      <c r="H25" s="251"/>
      <c r="I25" s="251"/>
      <c r="J25" s="709"/>
    </row>
    <row r="26" spans="1:10" ht="15" customHeight="1" thickBot="1" x14ac:dyDescent="0.25">
      <c r="A26" s="268" t="s">
        <v>26</v>
      </c>
      <c r="B26" s="267" t="s">
        <v>401</v>
      </c>
      <c r="C26" s="244"/>
      <c r="D26" s="244"/>
      <c r="E26" s="244"/>
      <c r="F26" s="6" t="s">
        <v>380</v>
      </c>
      <c r="G26" s="244">
        <f>+'1.1.sz.mell.'!C137</f>
        <v>18143148</v>
      </c>
      <c r="H26" s="244">
        <f>+'1.1.sz.mell.'!D137</f>
        <v>18143148</v>
      </c>
      <c r="I26" s="244">
        <f>+'1.1.sz.mell.'!E137</f>
        <v>18143148</v>
      </c>
      <c r="J26" s="709"/>
    </row>
    <row r="27" spans="1:10" ht="17.25" customHeight="1" thickBot="1" x14ac:dyDescent="0.25">
      <c r="A27" s="264" t="s">
        <v>27</v>
      </c>
      <c r="B27" s="245" t="s">
        <v>402</v>
      </c>
      <c r="C27" s="250">
        <f>+C19+C24</f>
        <v>43558007</v>
      </c>
      <c r="D27" s="250">
        <f>+D19+D24</f>
        <v>97476934</v>
      </c>
      <c r="E27" s="250">
        <f>+E19+E24</f>
        <v>191553525</v>
      </c>
      <c r="F27" s="245" t="s">
        <v>406</v>
      </c>
      <c r="G27" s="250">
        <f>SUM(G19:G26)</f>
        <v>18143148</v>
      </c>
      <c r="H27" s="250">
        <f>SUM(H19:H26)</f>
        <v>18143148</v>
      </c>
      <c r="I27" s="250">
        <f>SUM(I19:I26)</f>
        <v>18143148</v>
      </c>
      <c r="J27" s="709"/>
    </row>
    <row r="28" spans="1:10" ht="17.25" customHeight="1" thickBot="1" x14ac:dyDescent="0.25">
      <c r="A28" s="264" t="s">
        <v>28</v>
      </c>
      <c r="B28" s="270" t="s">
        <v>403</v>
      </c>
      <c r="C28" s="82">
        <f>+C18+C27</f>
        <v>1094017159</v>
      </c>
      <c r="D28" s="82">
        <f>+D18+D27</f>
        <v>1333994330</v>
      </c>
      <c r="E28" s="271">
        <f>+E18+E27</f>
        <v>1384146246</v>
      </c>
      <c r="F28" s="270" t="s">
        <v>407</v>
      </c>
      <c r="G28" s="82">
        <f>+G18+G27</f>
        <v>1094017159</v>
      </c>
      <c r="H28" s="82">
        <f>+H18+H27</f>
        <v>1333994330</v>
      </c>
      <c r="I28" s="82">
        <f>+I18+I27</f>
        <v>1026012985</v>
      </c>
      <c r="J28" s="709"/>
    </row>
    <row r="29" spans="1:10" ht="17.25" customHeight="1" thickBot="1" x14ac:dyDescent="0.25">
      <c r="A29" s="264" t="s">
        <v>29</v>
      </c>
      <c r="B29" s="270" t="s">
        <v>117</v>
      </c>
      <c r="C29" s="82">
        <f>IF(C18-G18&lt;0,G18-C18,"-")</f>
        <v>25414859</v>
      </c>
      <c r="D29" s="82">
        <f>IF(D18-H18&lt;0,H18-D18,"-")</f>
        <v>79333786</v>
      </c>
      <c r="E29" s="271" t="str">
        <f>IF(E18-I18&lt;0,I18-E18,"-")</f>
        <v>-</v>
      </c>
      <c r="F29" s="270" t="s">
        <v>118</v>
      </c>
      <c r="G29" s="82" t="str">
        <f>IF(C18-G18&gt;0,C18-G18,"-")</f>
        <v>-</v>
      </c>
      <c r="H29" s="82" t="str">
        <f>IF(D18-H18&gt;0,D18-H18,"-")</f>
        <v>-</v>
      </c>
      <c r="I29" s="82">
        <f>IF(E18-I18&gt;0,E18-I18,"-")</f>
        <v>184722884</v>
      </c>
      <c r="J29" s="709"/>
    </row>
    <row r="30" spans="1:10" ht="17.25" customHeight="1" thickBot="1" x14ac:dyDescent="0.25">
      <c r="A30" s="264" t="s">
        <v>30</v>
      </c>
      <c r="B30" s="270" t="s">
        <v>156</v>
      </c>
      <c r="C30" s="82" t="str">
        <f>IF(C28-G28&lt;0,G28-C28,"-")</f>
        <v>-</v>
      </c>
      <c r="D30" s="82" t="str">
        <f>IF(D28-H28&lt;0,H28-D28,"-")</f>
        <v>-</v>
      </c>
      <c r="E30" s="271" t="str">
        <f>IF(E28-I28&lt;0,I28-E28,"-")</f>
        <v>-</v>
      </c>
      <c r="F30" s="270" t="s">
        <v>157</v>
      </c>
      <c r="G30" s="82" t="str">
        <f>IF(C28-G28&gt;0,C28-G28,"-")</f>
        <v>-</v>
      </c>
      <c r="H30" s="82" t="str">
        <f>IF(D28-H28&gt;0,D28-H28,"-")</f>
        <v>-</v>
      </c>
      <c r="I30" s="82">
        <f>IF(E28-I28&gt;0,E28-I28,"-")</f>
        <v>358133261</v>
      </c>
      <c r="J30" s="709"/>
    </row>
  </sheetData>
  <mergeCells count="2">
    <mergeCell ref="A3:A4"/>
    <mergeCell ref="J1:J30"/>
  </mergeCells>
  <phoneticPr fontId="0" type="noConversion"/>
  <printOptions horizontalCentered="1"/>
  <pageMargins left="0.33" right="0.48" top="0.9055118110236221" bottom="0.5" header="0.6692913385826772" footer="0.28000000000000003"/>
  <pageSetup paperSize="9" scale="70" orientation="landscape" verticalDpi="300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3"/>
  <sheetViews>
    <sheetView zoomScaleNormal="100" zoomScaleSheetLayoutView="115" workbookViewId="0">
      <selection activeCell="J34" sqref="J34"/>
    </sheetView>
  </sheetViews>
  <sheetFormatPr defaultColWidth="9.33203125" defaultRowHeight="12.75" x14ac:dyDescent="0.2"/>
  <cols>
    <col min="1" max="1" width="6.83203125" style="9" customWidth="1"/>
    <col min="2" max="2" width="55.1640625" style="20" customWidth="1"/>
    <col min="3" max="5" width="16.33203125" style="9" customWidth="1"/>
    <col min="6" max="6" width="55.1640625" style="9" customWidth="1"/>
    <col min="7" max="9" width="16.33203125" style="9" customWidth="1"/>
    <col min="10" max="10" width="4.83203125" style="9" customWidth="1"/>
    <col min="11" max="16384" width="9.33203125" style="9"/>
  </cols>
  <sheetData>
    <row r="1" spans="1:10" ht="39.75" customHeight="1" x14ac:dyDescent="0.2">
      <c r="B1" s="255" t="s">
        <v>116</v>
      </c>
      <c r="C1" s="256"/>
      <c r="D1" s="256"/>
      <c r="E1" s="256"/>
      <c r="F1" s="256"/>
      <c r="G1" s="256"/>
      <c r="H1" s="256"/>
      <c r="I1" s="256"/>
      <c r="J1" s="712" t="str">
        <f>+CONCATENATE("2.2. melléklet a 9/",LEFT('1.1.sz.mell.'!C3,4)+1,". (V. 29.) önkormányzati rendelethez")</f>
        <v>2.2. melléklet a 9/2018. (V. 29.) önkormányzati rendelethez</v>
      </c>
    </row>
    <row r="2" spans="1:10" ht="14.25" thickBot="1" x14ac:dyDescent="0.25">
      <c r="G2" s="26"/>
      <c r="H2" s="26"/>
      <c r="I2" s="26" t="s">
        <v>642</v>
      </c>
      <c r="J2" s="712"/>
    </row>
    <row r="3" spans="1:10" ht="24" customHeight="1" thickBot="1" x14ac:dyDescent="0.25">
      <c r="A3" s="710" t="s">
        <v>58</v>
      </c>
      <c r="B3" s="283" t="s">
        <v>41</v>
      </c>
      <c r="C3" s="284"/>
      <c r="D3" s="284"/>
      <c r="E3" s="284"/>
      <c r="F3" s="283" t="s">
        <v>42</v>
      </c>
      <c r="G3" s="285"/>
      <c r="H3" s="285"/>
      <c r="I3" s="285"/>
      <c r="J3" s="712"/>
    </row>
    <row r="4" spans="1:10" s="257" customFormat="1" ht="35.25" customHeight="1" thickBot="1" x14ac:dyDescent="0.25">
      <c r="A4" s="711"/>
      <c r="B4" s="21" t="s">
        <v>51</v>
      </c>
      <c r="C4" s="22" t="str">
        <f>+'2.1.sz.mell  '!C4</f>
        <v>2017. évi eredeti előirányzat</v>
      </c>
      <c r="D4" s="243" t="str">
        <f>+'2.1.sz.mell  '!D4</f>
        <v>2017. évi módosított előirányzat</v>
      </c>
      <c r="E4" s="22" t="str">
        <f>+'2.1.sz.mell  '!E4</f>
        <v>2017. évi teljesítés</v>
      </c>
      <c r="F4" s="21" t="s">
        <v>51</v>
      </c>
      <c r="G4" s="22" t="str">
        <f>+'2.1.sz.mell  '!C4</f>
        <v>2017. évi eredeti előirányzat</v>
      </c>
      <c r="H4" s="243" t="str">
        <f>+'2.1.sz.mell  '!D4</f>
        <v>2017. évi módosított előirányzat</v>
      </c>
      <c r="I4" s="273" t="str">
        <f>+'2.1.sz.mell  '!E4</f>
        <v>2017. évi teljesítés</v>
      </c>
      <c r="J4" s="712"/>
    </row>
    <row r="5" spans="1:10" s="257" customFormat="1" ht="13.5" thickBot="1" x14ac:dyDescent="0.25">
      <c r="A5" s="286" t="s">
        <v>336</v>
      </c>
      <c r="B5" s="287" t="s">
        <v>337</v>
      </c>
      <c r="C5" s="288" t="s">
        <v>338</v>
      </c>
      <c r="D5" s="288" t="s">
        <v>339</v>
      </c>
      <c r="E5" s="288" t="s">
        <v>340</v>
      </c>
      <c r="F5" s="287" t="s">
        <v>417</v>
      </c>
      <c r="G5" s="288" t="s">
        <v>418</v>
      </c>
      <c r="H5" s="288" t="s">
        <v>419</v>
      </c>
      <c r="I5" s="289" t="s">
        <v>420</v>
      </c>
      <c r="J5" s="712"/>
    </row>
    <row r="6" spans="1:10" ht="12.95" customHeight="1" x14ac:dyDescent="0.2">
      <c r="A6" s="259" t="s">
        <v>6</v>
      </c>
      <c r="B6" s="260" t="s">
        <v>408</v>
      </c>
      <c r="C6" s="246">
        <f>+'1.1.sz.mell.'!C20</f>
        <v>11889295</v>
      </c>
      <c r="D6" s="246">
        <f>+'1.1.sz.mell.'!D20</f>
        <v>445842552</v>
      </c>
      <c r="E6" s="246">
        <f>+'1.1.sz.mell.'!E20</f>
        <v>449044607</v>
      </c>
      <c r="F6" s="260" t="s">
        <v>149</v>
      </c>
      <c r="G6" s="685">
        <f>+'1.1.sz.mell.'!C109</f>
        <v>92597341</v>
      </c>
      <c r="H6" s="246">
        <f>+'1.1.sz.mell.'!D109</f>
        <v>553690917</v>
      </c>
      <c r="I6" s="686">
        <f>+'1.1.sz.mell.'!E109</f>
        <v>70321966</v>
      </c>
      <c r="J6" s="712"/>
    </row>
    <row r="7" spans="1:10" x14ac:dyDescent="0.2">
      <c r="A7" s="261" t="s">
        <v>7</v>
      </c>
      <c r="B7" s="262" t="s">
        <v>409</v>
      </c>
      <c r="C7" s="247"/>
      <c r="D7" s="247"/>
      <c r="E7" s="247"/>
      <c r="F7" s="262" t="s">
        <v>421</v>
      </c>
      <c r="G7" s="247"/>
      <c r="H7" s="247"/>
      <c r="I7" s="253"/>
      <c r="J7" s="712"/>
    </row>
    <row r="8" spans="1:10" ht="12.95" customHeight="1" x14ac:dyDescent="0.2">
      <c r="A8" s="261" t="s">
        <v>8</v>
      </c>
      <c r="B8" s="262" t="s">
        <v>410</v>
      </c>
      <c r="C8" s="247">
        <f>+'1.1.sz.mell.'!C45</f>
        <v>27204000</v>
      </c>
      <c r="D8" s="247">
        <f>+'1.1.sz.mell.'!D45</f>
        <v>34300110</v>
      </c>
      <c r="E8" s="247">
        <f>+'1.1.sz.mell.'!E45</f>
        <v>7799244</v>
      </c>
      <c r="F8" s="262" t="s">
        <v>135</v>
      </c>
      <c r="G8" s="248">
        <f>+'1.1.sz.mell.'!C111</f>
        <v>1508000</v>
      </c>
      <c r="H8" s="247">
        <f>+'1.1.sz.mell.'!D111</f>
        <v>46749047</v>
      </c>
      <c r="I8" s="96">
        <f>+'1.1.sz.mell.'!E111</f>
        <v>16411891</v>
      </c>
      <c r="J8" s="712"/>
    </row>
    <row r="9" spans="1:10" ht="12.95" customHeight="1" x14ac:dyDescent="0.2">
      <c r="A9" s="261" t="s">
        <v>9</v>
      </c>
      <c r="B9" s="262" t="s">
        <v>411</v>
      </c>
      <c r="C9" s="247">
        <f>+'1.1.sz.mell.'!C56</f>
        <v>810000</v>
      </c>
      <c r="D9" s="247">
        <f>+'1.1.sz.mell.'!D56</f>
        <v>810000</v>
      </c>
      <c r="E9" s="247">
        <f>+'1.1.sz.mell.'!E56</f>
        <v>175000</v>
      </c>
      <c r="F9" s="262" t="s">
        <v>422</v>
      </c>
      <c r="G9" s="247"/>
      <c r="H9" s="247"/>
      <c r="I9" s="253"/>
      <c r="J9" s="712"/>
    </row>
    <row r="10" spans="1:10" ht="12.75" customHeight="1" x14ac:dyDescent="0.2">
      <c r="A10" s="261" t="s">
        <v>10</v>
      </c>
      <c r="B10" s="262" t="s">
        <v>412</v>
      </c>
      <c r="C10" s="247"/>
      <c r="D10" s="247"/>
      <c r="E10" s="247"/>
      <c r="F10" s="262" t="s">
        <v>151</v>
      </c>
      <c r="G10" s="247"/>
      <c r="H10" s="247"/>
      <c r="I10" s="253"/>
      <c r="J10" s="712"/>
    </row>
    <row r="11" spans="1:10" ht="12.95" customHeight="1" x14ac:dyDescent="0.2">
      <c r="A11" s="261" t="s">
        <v>11</v>
      </c>
      <c r="B11" s="262" t="s">
        <v>413</v>
      </c>
      <c r="C11" s="248"/>
      <c r="D11" s="248"/>
      <c r="E11" s="248"/>
      <c r="F11" s="304"/>
      <c r="G11" s="247"/>
      <c r="H11" s="247"/>
      <c r="I11" s="253"/>
      <c r="J11" s="712"/>
    </row>
    <row r="12" spans="1:10" ht="12.95" customHeight="1" x14ac:dyDescent="0.2">
      <c r="A12" s="261" t="s">
        <v>12</v>
      </c>
      <c r="B12" s="6"/>
      <c r="C12" s="247"/>
      <c r="D12" s="247"/>
      <c r="E12" s="247"/>
      <c r="F12" s="304"/>
      <c r="G12" s="247"/>
      <c r="H12" s="247"/>
      <c r="I12" s="253"/>
      <c r="J12" s="712"/>
    </row>
    <row r="13" spans="1:10" ht="12.95" customHeight="1" x14ac:dyDescent="0.2">
      <c r="A13" s="261" t="s">
        <v>13</v>
      </c>
      <c r="B13" s="6"/>
      <c r="C13" s="247"/>
      <c r="D13" s="247"/>
      <c r="E13" s="247"/>
      <c r="F13" s="305"/>
      <c r="G13" s="247"/>
      <c r="H13" s="247"/>
      <c r="I13" s="253"/>
      <c r="J13" s="712"/>
    </row>
    <row r="14" spans="1:10" ht="12.95" customHeight="1" x14ac:dyDescent="0.2">
      <c r="A14" s="261" t="s">
        <v>14</v>
      </c>
      <c r="B14" s="302"/>
      <c r="C14" s="248"/>
      <c r="D14" s="248"/>
      <c r="E14" s="248"/>
      <c r="F14" s="304"/>
      <c r="G14" s="247"/>
      <c r="H14" s="247"/>
      <c r="I14" s="253"/>
      <c r="J14" s="712"/>
    </row>
    <row r="15" spans="1:10" x14ac:dyDescent="0.2">
      <c r="A15" s="261" t="s">
        <v>15</v>
      </c>
      <c r="B15" s="6"/>
      <c r="C15" s="248"/>
      <c r="D15" s="248"/>
      <c r="E15" s="248"/>
      <c r="F15" s="304"/>
      <c r="G15" s="247"/>
      <c r="H15" s="247"/>
      <c r="I15" s="253"/>
      <c r="J15" s="712"/>
    </row>
    <row r="16" spans="1:10" ht="12.95" customHeight="1" thickBot="1" x14ac:dyDescent="0.25">
      <c r="A16" s="299" t="s">
        <v>16</v>
      </c>
      <c r="B16" s="303"/>
      <c r="C16" s="301"/>
      <c r="D16" s="89"/>
      <c r="E16" s="96"/>
      <c r="F16" s="300" t="s">
        <v>37</v>
      </c>
      <c r="G16" s="247"/>
      <c r="H16" s="247"/>
      <c r="I16" s="253"/>
      <c r="J16" s="712"/>
    </row>
    <row r="17" spans="1:10" ht="15.95" customHeight="1" thickBot="1" x14ac:dyDescent="0.25">
      <c r="A17" s="264" t="s">
        <v>17</v>
      </c>
      <c r="B17" s="245" t="s">
        <v>414</v>
      </c>
      <c r="C17" s="250">
        <f>+C6+C8+C9+C11+C12+C13+C14+C15+C16</f>
        <v>39903295</v>
      </c>
      <c r="D17" s="250">
        <f>+D6+D8+D9+D11+D12+D13+D14+D15+D16</f>
        <v>480952662</v>
      </c>
      <c r="E17" s="250">
        <f>+E6+E8+E9+E11+E12+E13+E14+E15+E16</f>
        <v>457018851</v>
      </c>
      <c r="F17" s="245" t="s">
        <v>423</v>
      </c>
      <c r="G17" s="250">
        <f>+G6+G8+G10+G11+G12+G13+G14+G15+G16</f>
        <v>94105341</v>
      </c>
      <c r="H17" s="250">
        <f>+H6+H8+H10+H11+H12+H13+H14+H15+H16</f>
        <v>600439964</v>
      </c>
      <c r="I17" s="282">
        <f>+I6+I8+I10+I11+I12+I13+I14+I15+I16</f>
        <v>86733857</v>
      </c>
      <c r="J17" s="712"/>
    </row>
    <row r="18" spans="1:10" ht="12.95" customHeight="1" x14ac:dyDescent="0.2">
      <c r="A18" s="259" t="s">
        <v>18</v>
      </c>
      <c r="B18" s="291" t="s">
        <v>169</v>
      </c>
      <c r="C18" s="298">
        <f>+C19+C20+C21+C22+C23</f>
        <v>28791335</v>
      </c>
      <c r="D18" s="298">
        <f>+D19+D20+D21+D22+D23</f>
        <v>94076591</v>
      </c>
      <c r="E18" s="298">
        <f>+E19+E20+E21+E22+E23</f>
        <v>0</v>
      </c>
      <c r="F18" s="267" t="s">
        <v>139</v>
      </c>
      <c r="G18" s="84"/>
      <c r="H18" s="84"/>
      <c r="I18" s="277"/>
      <c r="J18" s="712"/>
    </row>
    <row r="19" spans="1:10" ht="12.95" customHeight="1" x14ac:dyDescent="0.2">
      <c r="A19" s="261" t="s">
        <v>19</v>
      </c>
      <c r="B19" s="292" t="s">
        <v>158</v>
      </c>
      <c r="C19" s="244">
        <v>28791335</v>
      </c>
      <c r="D19" s="244">
        <v>94076591</v>
      </c>
      <c r="E19" s="244"/>
      <c r="F19" s="267" t="s">
        <v>142</v>
      </c>
      <c r="G19" s="244"/>
      <c r="H19" s="244"/>
      <c r="I19" s="278"/>
      <c r="J19" s="712"/>
    </row>
    <row r="20" spans="1:10" ht="12.95" customHeight="1" x14ac:dyDescent="0.2">
      <c r="A20" s="259" t="s">
        <v>20</v>
      </c>
      <c r="B20" s="292" t="s">
        <v>159</v>
      </c>
      <c r="C20" s="244"/>
      <c r="D20" s="244"/>
      <c r="E20" s="244"/>
      <c r="F20" s="267" t="s">
        <v>113</v>
      </c>
      <c r="G20" s="244"/>
      <c r="H20" s="244"/>
      <c r="I20" s="278"/>
      <c r="J20" s="712"/>
    </row>
    <row r="21" spans="1:10" ht="12.95" customHeight="1" x14ac:dyDescent="0.2">
      <c r="A21" s="261" t="s">
        <v>21</v>
      </c>
      <c r="B21" s="292" t="s">
        <v>160</v>
      </c>
      <c r="C21" s="244"/>
      <c r="D21" s="244"/>
      <c r="E21" s="244"/>
      <c r="F21" s="267" t="s">
        <v>114</v>
      </c>
      <c r="G21" s="604">
        <f>+'1.1.sz.mell.'!C127</f>
        <v>3532000</v>
      </c>
      <c r="H21" s="244">
        <f>+'1.1.sz.mell.'!D127</f>
        <v>3532000</v>
      </c>
      <c r="I21" s="400">
        <f>+'1.1.sz.mell.'!E127</f>
        <v>3532000</v>
      </c>
      <c r="J21" s="712"/>
    </row>
    <row r="22" spans="1:10" ht="12.95" customHeight="1" x14ac:dyDescent="0.2">
      <c r="A22" s="259" t="s">
        <v>22</v>
      </c>
      <c r="B22" s="292" t="s">
        <v>161</v>
      </c>
      <c r="C22" s="244"/>
      <c r="D22" s="244"/>
      <c r="E22" s="244"/>
      <c r="F22" s="266" t="s">
        <v>155</v>
      </c>
      <c r="G22" s="604"/>
      <c r="H22" s="244"/>
      <c r="I22" s="400"/>
      <c r="J22" s="712"/>
    </row>
    <row r="23" spans="1:10" ht="12.95" customHeight="1" x14ac:dyDescent="0.2">
      <c r="A23" s="261" t="s">
        <v>23</v>
      </c>
      <c r="B23" s="293" t="s">
        <v>162</v>
      </c>
      <c r="C23" s="244"/>
      <c r="D23" s="244"/>
      <c r="E23" s="244"/>
      <c r="F23" s="267" t="s">
        <v>143</v>
      </c>
      <c r="G23" s="604"/>
      <c r="H23" s="244"/>
      <c r="I23" s="400"/>
      <c r="J23" s="712"/>
    </row>
    <row r="24" spans="1:10" ht="12.95" customHeight="1" x14ac:dyDescent="0.2">
      <c r="A24" s="259" t="s">
        <v>24</v>
      </c>
      <c r="B24" s="294" t="s">
        <v>163</v>
      </c>
      <c r="C24" s="269">
        <f>+C25+C26+C27+C28+C29</f>
        <v>29896000</v>
      </c>
      <c r="D24" s="269">
        <f>+D25+D26+D27+D28+D29</f>
        <v>29896000</v>
      </c>
      <c r="E24" s="269">
        <f>+E25+E26+E27+E28+E29</f>
        <v>9998000</v>
      </c>
      <c r="F24" s="295" t="s">
        <v>141</v>
      </c>
      <c r="G24" s="604"/>
      <c r="H24" s="244"/>
      <c r="I24" s="400"/>
      <c r="J24" s="712"/>
    </row>
    <row r="25" spans="1:10" ht="12.95" customHeight="1" x14ac:dyDescent="0.2">
      <c r="A25" s="261" t="s">
        <v>25</v>
      </c>
      <c r="B25" s="293" t="s">
        <v>164</v>
      </c>
      <c r="C25" s="244">
        <f>+'1.1.sz.mell.'!C63</f>
        <v>29896000</v>
      </c>
      <c r="D25" s="244">
        <f>+'1.1.sz.mell.'!D63</f>
        <v>29896000</v>
      </c>
      <c r="E25" s="244">
        <f>+'1.1.sz.mell.'!E63</f>
        <v>9998000</v>
      </c>
      <c r="F25" s="295" t="s">
        <v>424</v>
      </c>
      <c r="G25" s="604">
        <f>+'1.1.sz.mell.'!C139</f>
        <v>953289</v>
      </c>
      <c r="H25" s="244">
        <f>+'1.1.sz.mell.'!D139</f>
        <v>953289</v>
      </c>
      <c r="I25" s="400">
        <f>+'1.1.sz.mell.'!E139</f>
        <v>953289</v>
      </c>
      <c r="J25" s="712"/>
    </row>
    <row r="26" spans="1:10" ht="12.95" customHeight="1" x14ac:dyDescent="0.2">
      <c r="A26" s="259" t="s">
        <v>26</v>
      </c>
      <c r="B26" s="293" t="s">
        <v>165</v>
      </c>
      <c r="C26" s="244"/>
      <c r="D26" s="244"/>
      <c r="E26" s="244"/>
      <c r="F26" s="290"/>
      <c r="G26" s="244"/>
      <c r="H26" s="244"/>
      <c r="I26" s="278"/>
      <c r="J26" s="712"/>
    </row>
    <row r="27" spans="1:10" ht="12.95" customHeight="1" x14ac:dyDescent="0.2">
      <c r="A27" s="261" t="s">
        <v>27</v>
      </c>
      <c r="B27" s="292" t="s">
        <v>166</v>
      </c>
      <c r="C27" s="244"/>
      <c r="D27" s="244"/>
      <c r="E27" s="244"/>
      <c r="F27" s="279"/>
      <c r="G27" s="244"/>
      <c r="H27" s="244"/>
      <c r="I27" s="278"/>
      <c r="J27" s="712"/>
    </row>
    <row r="28" spans="1:10" ht="12.95" customHeight="1" x14ac:dyDescent="0.2">
      <c r="A28" s="259" t="s">
        <v>28</v>
      </c>
      <c r="B28" s="296" t="s">
        <v>167</v>
      </c>
      <c r="C28" s="244"/>
      <c r="D28" s="244"/>
      <c r="E28" s="244"/>
      <c r="F28" s="6"/>
      <c r="G28" s="244"/>
      <c r="H28" s="244"/>
      <c r="I28" s="278"/>
      <c r="J28" s="712"/>
    </row>
    <row r="29" spans="1:10" ht="12.95" customHeight="1" thickBot="1" x14ac:dyDescent="0.25">
      <c r="A29" s="261" t="s">
        <v>29</v>
      </c>
      <c r="B29" s="297" t="s">
        <v>168</v>
      </c>
      <c r="C29" s="244"/>
      <c r="D29" s="244"/>
      <c r="E29" s="244"/>
      <c r="F29" s="279"/>
      <c r="G29" s="244"/>
      <c r="H29" s="244"/>
      <c r="I29" s="278"/>
      <c r="J29" s="712"/>
    </row>
    <row r="30" spans="1:10" ht="16.5" customHeight="1" thickBot="1" x14ac:dyDescent="0.25">
      <c r="A30" s="264" t="s">
        <v>30</v>
      </c>
      <c r="B30" s="245" t="s">
        <v>415</v>
      </c>
      <c r="C30" s="250">
        <f>+C18+C24</f>
        <v>58687335</v>
      </c>
      <c r="D30" s="250">
        <f>+D18+D24</f>
        <v>123972591</v>
      </c>
      <c r="E30" s="250">
        <f>+E18+E24</f>
        <v>9998000</v>
      </c>
      <c r="F30" s="245" t="s">
        <v>426</v>
      </c>
      <c r="G30" s="250">
        <f>SUM(G18:G29)</f>
        <v>4485289</v>
      </c>
      <c r="H30" s="250">
        <f>SUM(H18:H29)</f>
        <v>4485289</v>
      </c>
      <c r="I30" s="282">
        <f>SUM(I18:I29)</f>
        <v>4485289</v>
      </c>
      <c r="J30" s="712"/>
    </row>
    <row r="31" spans="1:10" ht="16.5" customHeight="1" thickBot="1" x14ac:dyDescent="0.25">
      <c r="A31" s="264" t="s">
        <v>31</v>
      </c>
      <c r="B31" s="270" t="s">
        <v>416</v>
      </c>
      <c r="C31" s="82">
        <f>+C17+C30</f>
        <v>98590630</v>
      </c>
      <c r="D31" s="82">
        <f>+D17+D30</f>
        <v>604925253</v>
      </c>
      <c r="E31" s="271">
        <f>+E17+E30</f>
        <v>467016851</v>
      </c>
      <c r="F31" s="270" t="s">
        <v>425</v>
      </c>
      <c r="G31" s="82">
        <f>+G17+G30</f>
        <v>98590630</v>
      </c>
      <c r="H31" s="82">
        <f>+H17+H30</f>
        <v>604925253</v>
      </c>
      <c r="I31" s="83">
        <f>+I17+I30</f>
        <v>91219146</v>
      </c>
      <c r="J31" s="712"/>
    </row>
    <row r="32" spans="1:10" ht="16.5" customHeight="1" thickBot="1" x14ac:dyDescent="0.25">
      <c r="A32" s="264" t="s">
        <v>32</v>
      </c>
      <c r="B32" s="270" t="s">
        <v>117</v>
      </c>
      <c r="C32" s="82">
        <f>IF(C17-G17&lt;0,G17-C17,"-")</f>
        <v>54202046</v>
      </c>
      <c r="D32" s="82">
        <f>IF(D17-H17&lt;0,H17-D17,"-")</f>
        <v>119487302</v>
      </c>
      <c r="E32" s="271" t="str">
        <f>IF(E17-I17&lt;0,I17-E17,"-")</f>
        <v>-</v>
      </c>
      <c r="F32" s="270" t="s">
        <v>118</v>
      </c>
      <c r="G32" s="82" t="str">
        <f>IF(C17-G17&gt;0,C17-G17,"-")</f>
        <v>-</v>
      </c>
      <c r="H32" s="82" t="str">
        <f>IF(D17-H17&gt;0,D17-H17,"-")</f>
        <v>-</v>
      </c>
      <c r="I32" s="83">
        <f>IF(E17-I17&gt;0,E17-I17,"-")</f>
        <v>370284994</v>
      </c>
      <c r="J32" s="712"/>
    </row>
    <row r="33" spans="1:10" ht="16.5" customHeight="1" thickBot="1" x14ac:dyDescent="0.25">
      <c r="A33" s="264" t="s">
        <v>33</v>
      </c>
      <c r="B33" s="270" t="s">
        <v>156</v>
      </c>
      <c r="C33" s="82" t="str">
        <f>IF(C26-G26&lt;0,G26-C26,"-")</f>
        <v>-</v>
      </c>
      <c r="D33" s="82" t="str">
        <f>IF(D26-H26&lt;0,H26-D26,"-")</f>
        <v>-</v>
      </c>
      <c r="E33" s="271" t="str">
        <f>IF(E26-I26&lt;0,I26-E26,"-")</f>
        <v>-</v>
      </c>
      <c r="F33" s="270" t="s">
        <v>157</v>
      </c>
      <c r="G33" s="82" t="str">
        <f>IF(C26-G26&gt;0,C26-G26,"-")</f>
        <v>-</v>
      </c>
      <c r="H33" s="82" t="str">
        <f>IF(D26-H26&gt;0,D26-H26,"-")</f>
        <v>-</v>
      </c>
      <c r="I33" s="83" t="str">
        <f>IF(E26-I26&gt;0,E26-I26,"-")</f>
        <v>-</v>
      </c>
      <c r="J33" s="712"/>
    </row>
  </sheetData>
  <mergeCells count="2">
    <mergeCell ref="A3:A4"/>
    <mergeCell ref="J1:J33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8"/>
  <sheetViews>
    <sheetView zoomScaleNormal="100" zoomScaleSheetLayoutView="115" workbookViewId="0">
      <selection activeCell="B12" sqref="B12"/>
    </sheetView>
  </sheetViews>
  <sheetFormatPr defaultColWidth="9.33203125" defaultRowHeight="12.75" x14ac:dyDescent="0.2"/>
  <cols>
    <col min="1" max="1" width="46.33203125" style="141" customWidth="1"/>
    <col min="2" max="2" width="15" style="141" customWidth="1"/>
    <col min="3" max="3" width="66.1640625" style="141" customWidth="1"/>
    <col min="4" max="5" width="13.83203125" style="141" customWidth="1"/>
    <col min="6" max="16384" width="9.33203125" style="141"/>
  </cols>
  <sheetData>
    <row r="1" spans="1:5" ht="18.75" x14ac:dyDescent="0.3">
      <c r="A1" s="306" t="s">
        <v>108</v>
      </c>
      <c r="E1" s="312" t="s">
        <v>112</v>
      </c>
    </row>
    <row r="3" spans="1:5" x14ac:dyDescent="0.2">
      <c r="A3" s="307"/>
      <c r="B3" s="313"/>
      <c r="C3" s="307"/>
      <c r="D3" s="314"/>
      <c r="E3" s="313"/>
    </row>
    <row r="4" spans="1:5" ht="15.75" x14ac:dyDescent="0.25">
      <c r="A4" s="281" t="str">
        <f>+ÖSSZEFÜGGÉSEK!A4</f>
        <v>2017. évi eredeti előirányzat BEVÉTELEK</v>
      </c>
      <c r="B4" s="315"/>
      <c r="C4" s="308"/>
      <c r="D4" s="314"/>
      <c r="E4" s="313"/>
    </row>
    <row r="5" spans="1:5" x14ac:dyDescent="0.2">
      <c r="A5" s="307"/>
      <c r="B5" s="313"/>
      <c r="C5" s="307"/>
      <c r="D5" s="314"/>
      <c r="E5" s="313"/>
    </row>
    <row r="6" spans="1:5" x14ac:dyDescent="0.2">
      <c r="A6" s="307" t="s">
        <v>430</v>
      </c>
      <c r="B6" s="313">
        <f>+'1.1.sz.mell.'!C61</f>
        <v>1090362447</v>
      </c>
      <c r="C6" s="307" t="s">
        <v>431</v>
      </c>
      <c r="D6" s="314">
        <f>+'2.1.sz.mell  '!C18+'2.2.sz.mell  '!C17</f>
        <v>1090362447</v>
      </c>
      <c r="E6" s="313">
        <f>+B6-D6</f>
        <v>0</v>
      </c>
    </row>
    <row r="7" spans="1:5" x14ac:dyDescent="0.2">
      <c r="A7" s="307" t="s">
        <v>432</v>
      </c>
      <c r="B7" s="313">
        <f>+'1.1.sz.mell.'!C84</f>
        <v>102245342</v>
      </c>
      <c r="C7" s="307" t="s">
        <v>433</v>
      </c>
      <c r="D7" s="314">
        <f>+'2.1.sz.mell  '!C27+'2.2.sz.mell  '!C30</f>
        <v>102245342</v>
      </c>
      <c r="E7" s="313">
        <f>+B7-D7</f>
        <v>0</v>
      </c>
    </row>
    <row r="8" spans="1:5" x14ac:dyDescent="0.2">
      <c r="A8" s="307" t="s">
        <v>434</v>
      </c>
      <c r="B8" s="313">
        <f>+'1.1.sz.mell.'!C85</f>
        <v>1192607789</v>
      </c>
      <c r="C8" s="307" t="s">
        <v>435</v>
      </c>
      <c r="D8" s="314">
        <f>+'2.1.sz.mell  '!C28+'2.2.sz.mell  '!C31</f>
        <v>1192607789</v>
      </c>
      <c r="E8" s="313">
        <f>+B8-D8</f>
        <v>0</v>
      </c>
    </row>
    <row r="9" spans="1:5" x14ac:dyDescent="0.2">
      <c r="A9" s="307"/>
      <c r="B9" s="313"/>
      <c r="C9" s="307"/>
      <c r="D9" s="314"/>
      <c r="E9" s="313"/>
    </row>
    <row r="10" spans="1:5" ht="15.75" x14ac:dyDescent="0.25">
      <c r="A10" s="281" t="str">
        <f>+ÖSSZEFÜGGÉSEK!A10</f>
        <v>2017. évi módosított előirányzat BEVÉTELEK</v>
      </c>
      <c r="B10" s="315"/>
      <c r="C10" s="308"/>
      <c r="D10" s="314"/>
      <c r="E10" s="313"/>
    </row>
    <row r="11" spans="1:5" x14ac:dyDescent="0.2">
      <c r="A11" s="307"/>
      <c r="B11" s="313"/>
      <c r="C11" s="307"/>
      <c r="D11" s="314"/>
      <c r="E11" s="313"/>
    </row>
    <row r="12" spans="1:5" x14ac:dyDescent="0.2">
      <c r="A12" s="307" t="s">
        <v>436</v>
      </c>
      <c r="B12" s="313">
        <f>+'1.1.sz.mell.'!D61</f>
        <v>1717470058</v>
      </c>
      <c r="C12" s="307" t="s">
        <v>442</v>
      </c>
      <c r="D12" s="314">
        <f>+'2.1.sz.mell  '!D18+'2.2.sz.mell  '!D17</f>
        <v>1717470058</v>
      </c>
      <c r="E12" s="313">
        <f>+B12-D12</f>
        <v>0</v>
      </c>
    </row>
    <row r="13" spans="1:5" x14ac:dyDescent="0.2">
      <c r="A13" s="307" t="s">
        <v>437</v>
      </c>
      <c r="B13" s="313">
        <f>+'1.1.sz.mell.'!D84</f>
        <v>221449525</v>
      </c>
      <c r="C13" s="307" t="s">
        <v>443</v>
      </c>
      <c r="D13" s="314">
        <f>+'2.1.sz.mell  '!D27+'2.2.sz.mell  '!D30</f>
        <v>221449525</v>
      </c>
      <c r="E13" s="313">
        <f>+B13-D13</f>
        <v>0</v>
      </c>
    </row>
    <row r="14" spans="1:5" x14ac:dyDescent="0.2">
      <c r="A14" s="307" t="s">
        <v>438</v>
      </c>
      <c r="B14" s="313">
        <f>+'1.1.sz.mell.'!D85</f>
        <v>1938919583</v>
      </c>
      <c r="C14" s="307" t="s">
        <v>444</v>
      </c>
      <c r="D14" s="314">
        <f>+'2.1.sz.mell  '!D28+'2.2.sz.mell  '!D31</f>
        <v>1938919583</v>
      </c>
      <c r="E14" s="313">
        <f>+B14-D14</f>
        <v>0</v>
      </c>
    </row>
    <row r="15" spans="1:5" x14ac:dyDescent="0.2">
      <c r="A15" s="307"/>
      <c r="B15" s="313"/>
      <c r="C15" s="307"/>
      <c r="D15" s="314"/>
      <c r="E15" s="313"/>
    </row>
    <row r="16" spans="1:5" ht="14.25" x14ac:dyDescent="0.2">
      <c r="A16" s="316" t="str">
        <f>+ÖSSZEFÜGGÉSEK!A16</f>
        <v>2017. évi teljesítés BEVÉTELEK</v>
      </c>
      <c r="B16" s="280"/>
      <c r="C16" s="308"/>
      <c r="D16" s="314"/>
      <c r="E16" s="313"/>
    </row>
    <row r="17" spans="1:5" x14ac:dyDescent="0.2">
      <c r="A17" s="307"/>
      <c r="B17" s="313"/>
      <c r="C17" s="307"/>
      <c r="D17" s="314"/>
      <c r="E17" s="313"/>
    </row>
    <row r="18" spans="1:5" x14ac:dyDescent="0.2">
      <c r="A18" s="307" t="s">
        <v>439</v>
      </c>
      <c r="B18" s="313">
        <f>+'1.1.sz.mell.'!E61</f>
        <v>1649611572</v>
      </c>
      <c r="C18" s="307" t="s">
        <v>445</v>
      </c>
      <c r="D18" s="314">
        <f>+'2.1.sz.mell  '!E18+'2.2.sz.mell  '!E17</f>
        <v>1649611572</v>
      </c>
      <c r="E18" s="313">
        <f>+B18-D18</f>
        <v>0</v>
      </c>
    </row>
    <row r="19" spans="1:5" x14ac:dyDescent="0.2">
      <c r="A19" s="307" t="s">
        <v>440</v>
      </c>
      <c r="B19" s="313">
        <f>+'1.1.sz.mell.'!E84</f>
        <v>220158834</v>
      </c>
      <c r="C19" s="307" t="s">
        <v>446</v>
      </c>
      <c r="D19" s="314">
        <f>+'2.1.sz.mell  '!E27+'2.2.sz.mell  '!E30</f>
        <v>201551525</v>
      </c>
      <c r="E19" s="313">
        <f>+B19-D19</f>
        <v>18607309</v>
      </c>
    </row>
    <row r="20" spans="1:5" x14ac:dyDescent="0.2">
      <c r="A20" s="307" t="s">
        <v>441</v>
      </c>
      <c r="B20" s="313">
        <f>+'1.1.sz.mell.'!E85</f>
        <v>1869770406</v>
      </c>
      <c r="C20" s="307" t="s">
        <v>447</v>
      </c>
      <c r="D20" s="314">
        <f>+'2.1.sz.mell  '!E28+'2.2.sz.mell  '!E31</f>
        <v>1851163097</v>
      </c>
      <c r="E20" s="313">
        <f>+B20-D20</f>
        <v>18607309</v>
      </c>
    </row>
    <row r="21" spans="1:5" x14ac:dyDescent="0.2">
      <c r="A21" s="307"/>
      <c r="B21" s="313"/>
      <c r="C21" s="307"/>
      <c r="D21" s="314"/>
      <c r="E21" s="313"/>
    </row>
    <row r="22" spans="1:5" ht="15.75" x14ac:dyDescent="0.25">
      <c r="A22" s="281" t="str">
        <f>+ÖSSZEFÜGGÉSEK!A22</f>
        <v>2017. évi eredeti előirányzat KIADÁSOK</v>
      </c>
      <c r="B22" s="315"/>
      <c r="C22" s="308"/>
      <c r="D22" s="314"/>
      <c r="E22" s="313"/>
    </row>
    <row r="23" spans="1:5" x14ac:dyDescent="0.2">
      <c r="A23" s="307"/>
      <c r="B23" s="313"/>
      <c r="C23" s="307"/>
      <c r="D23" s="314"/>
      <c r="E23" s="313"/>
    </row>
    <row r="24" spans="1:5" x14ac:dyDescent="0.2">
      <c r="A24" s="307" t="s">
        <v>448</v>
      </c>
      <c r="B24" s="313">
        <f>+'1.1.sz.mell.'!C125</f>
        <v>1169979352</v>
      </c>
      <c r="C24" s="307" t="s">
        <v>454</v>
      </c>
      <c r="D24" s="314">
        <f>+'2.1.sz.mell  '!G18+'2.2.sz.mell  '!G17</f>
        <v>1169979352</v>
      </c>
      <c r="E24" s="313">
        <f>+B24-D24</f>
        <v>0</v>
      </c>
    </row>
    <row r="25" spans="1:5" x14ac:dyDescent="0.2">
      <c r="A25" s="307" t="s">
        <v>427</v>
      </c>
      <c r="B25" s="313">
        <f>+'1.1.sz.mell.'!C145</f>
        <v>22628437</v>
      </c>
      <c r="C25" s="307" t="s">
        <v>455</v>
      </c>
      <c r="D25" s="314">
        <f>+'2.1.sz.mell  '!G27+'2.2.sz.mell  '!G30</f>
        <v>22628437</v>
      </c>
      <c r="E25" s="313">
        <f>+B25-D25</f>
        <v>0</v>
      </c>
    </row>
    <row r="26" spans="1:5" x14ac:dyDescent="0.2">
      <c r="A26" s="307" t="s">
        <v>449</v>
      </c>
      <c r="B26" s="313">
        <f>+'1.1.sz.mell.'!C146</f>
        <v>1192607789</v>
      </c>
      <c r="C26" s="307" t="s">
        <v>456</v>
      </c>
      <c r="D26" s="314">
        <f>+'2.1.sz.mell  '!G28+'2.2.sz.mell  '!G31</f>
        <v>1192607789</v>
      </c>
      <c r="E26" s="313">
        <f>+B26-D26</f>
        <v>0</v>
      </c>
    </row>
    <row r="27" spans="1:5" x14ac:dyDescent="0.2">
      <c r="A27" s="307"/>
      <c r="B27" s="313"/>
      <c r="C27" s="307"/>
      <c r="D27" s="314"/>
      <c r="E27" s="313"/>
    </row>
    <row r="28" spans="1:5" ht="15.75" x14ac:dyDescent="0.25">
      <c r="A28" s="281" t="str">
        <f>+ÖSSZEFÜGGÉSEK!A28</f>
        <v>2017. évi módosított előirányzat KIADÁSOK</v>
      </c>
      <c r="B28" s="315"/>
      <c r="C28" s="308"/>
      <c r="D28" s="314"/>
      <c r="E28" s="313"/>
    </row>
    <row r="29" spans="1:5" x14ac:dyDescent="0.2">
      <c r="A29" s="307"/>
      <c r="B29" s="313"/>
      <c r="C29" s="307"/>
      <c r="D29" s="314"/>
      <c r="E29" s="313"/>
    </row>
    <row r="30" spans="1:5" x14ac:dyDescent="0.2">
      <c r="A30" s="307" t="s">
        <v>450</v>
      </c>
      <c r="B30" s="313">
        <f>+'1.1.sz.mell.'!D125</f>
        <v>1916291146</v>
      </c>
      <c r="C30" s="307" t="s">
        <v>461</v>
      </c>
      <c r="D30" s="314">
        <f>+'2.1.sz.mell  '!H18+'2.2.sz.mell  '!H17</f>
        <v>1916291146</v>
      </c>
      <c r="E30" s="313">
        <f>+B30-D30</f>
        <v>0</v>
      </c>
    </row>
    <row r="31" spans="1:5" x14ac:dyDescent="0.2">
      <c r="A31" s="307" t="s">
        <v>428</v>
      </c>
      <c r="B31" s="313">
        <f>+'1.1.sz.mell.'!D145</f>
        <v>22628437</v>
      </c>
      <c r="C31" s="307" t="s">
        <v>458</v>
      </c>
      <c r="D31" s="314">
        <f>+'2.1.sz.mell  '!H27+'2.2.sz.mell  '!H30</f>
        <v>22628437</v>
      </c>
      <c r="E31" s="313">
        <f>+B31-D31</f>
        <v>0</v>
      </c>
    </row>
    <row r="32" spans="1:5" x14ac:dyDescent="0.2">
      <c r="A32" s="307" t="s">
        <v>451</v>
      </c>
      <c r="B32" s="313">
        <f>+'1.1.sz.mell.'!D146</f>
        <v>1938919583</v>
      </c>
      <c r="C32" s="307" t="s">
        <v>457</v>
      </c>
      <c r="D32" s="314">
        <f>+'2.1.sz.mell  '!H28+'2.2.sz.mell  '!H31</f>
        <v>1938919583</v>
      </c>
      <c r="E32" s="313">
        <f>+B32-D32</f>
        <v>0</v>
      </c>
    </row>
    <row r="33" spans="1:5" x14ac:dyDescent="0.2">
      <c r="A33" s="307"/>
      <c r="B33" s="313"/>
      <c r="C33" s="307"/>
      <c r="D33" s="314"/>
      <c r="E33" s="313"/>
    </row>
    <row r="34" spans="1:5" ht="15.75" x14ac:dyDescent="0.25">
      <c r="A34" s="311" t="str">
        <f>+ÖSSZEFÜGGÉSEK!A34</f>
        <v>2017. évi teljesítés KIADÁSOK</v>
      </c>
      <c r="B34" s="315"/>
      <c r="C34" s="308"/>
      <c r="D34" s="314"/>
      <c r="E34" s="313"/>
    </row>
    <row r="35" spans="1:5" x14ac:dyDescent="0.2">
      <c r="A35" s="307"/>
      <c r="B35" s="313"/>
      <c r="C35" s="307"/>
      <c r="D35" s="314"/>
      <c r="E35" s="313"/>
    </row>
    <row r="36" spans="1:5" x14ac:dyDescent="0.2">
      <c r="A36" s="307" t="s">
        <v>452</v>
      </c>
      <c r="B36" s="313">
        <f>+'1.1.sz.mell.'!E125</f>
        <v>1094603694</v>
      </c>
      <c r="C36" s="307" t="s">
        <v>462</v>
      </c>
      <c r="D36" s="314">
        <f>+'2.1.sz.mell  '!I18+'2.2.sz.mell  '!I17</f>
        <v>1094603694</v>
      </c>
      <c r="E36" s="313">
        <f>+B36-D36</f>
        <v>0</v>
      </c>
    </row>
    <row r="37" spans="1:5" x14ac:dyDescent="0.2">
      <c r="A37" s="307" t="s">
        <v>429</v>
      </c>
      <c r="B37" s="313">
        <f>+'1.1.sz.mell.'!E145</f>
        <v>22628437</v>
      </c>
      <c r="C37" s="307" t="s">
        <v>460</v>
      </c>
      <c r="D37" s="314">
        <f>+'2.1.sz.mell  '!I27+'2.2.sz.mell  '!I30</f>
        <v>22628437</v>
      </c>
      <c r="E37" s="313">
        <f>+B37-D37</f>
        <v>0</v>
      </c>
    </row>
    <row r="38" spans="1:5" x14ac:dyDescent="0.2">
      <c r="A38" s="307" t="s">
        <v>453</v>
      </c>
      <c r="B38" s="313">
        <f>+'1.1.sz.mell.'!E146</f>
        <v>1117232131</v>
      </c>
      <c r="C38" s="307" t="s">
        <v>459</v>
      </c>
      <c r="D38" s="314">
        <f>+'2.1.sz.mell  '!I28+'2.2.sz.mell  '!I31</f>
        <v>1117232131</v>
      </c>
      <c r="E38" s="313">
        <f>+B38-D38</f>
        <v>0</v>
      </c>
    </row>
  </sheetData>
  <phoneticPr fontId="26" type="noConversion"/>
  <conditionalFormatting sqref="E3:E38">
    <cfRule type="cellIs" dxfId="0" priority="1" stopIfTrue="1" operator="notEqual">
      <formula>0</formula>
    </cfRule>
  </conditionalFormatting>
  <pageMargins left="0.79" right="0.56999999999999995" top="0.88" bottom="0.66" header="0.5" footer="0.5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Layout" topLeftCell="A4" zoomScaleNormal="100" workbookViewId="0">
      <selection activeCell="H25" sqref="H25"/>
    </sheetView>
  </sheetViews>
  <sheetFormatPr defaultColWidth="9.33203125" defaultRowHeight="12.75" x14ac:dyDescent="0.2"/>
  <cols>
    <col min="1" max="1" width="39.6640625" style="4" customWidth="1"/>
    <col min="2" max="7" width="15.6640625" style="3" customWidth="1"/>
    <col min="8" max="8" width="5.1640625" style="3" customWidth="1"/>
    <col min="9" max="16384" width="9.33203125" style="3"/>
  </cols>
  <sheetData>
    <row r="1" spans="1:8" ht="18" customHeight="1" x14ac:dyDescent="0.2">
      <c r="A1" s="714" t="s">
        <v>0</v>
      </c>
      <c r="B1" s="714"/>
      <c r="C1" s="714"/>
      <c r="D1" s="714"/>
      <c r="E1" s="714"/>
      <c r="F1" s="714"/>
      <c r="G1" s="714"/>
      <c r="H1" s="715" t="str">
        <f>+CONCATENATE("3. melléklet a 9/",LEFT(ÖSSZEFÜGGÉSEK!A4,4)+1,". (V. 29.) önkormányzati rendelethez")</f>
        <v>3. melléklet a 9/2018. (V. 29.) önkormányzati rendelethez</v>
      </c>
    </row>
    <row r="2" spans="1:8" ht="22.5" customHeight="1" thickBot="1" x14ac:dyDescent="0.3">
      <c r="A2" s="20"/>
      <c r="B2" s="9"/>
      <c r="C2" s="9"/>
      <c r="D2" s="9"/>
      <c r="E2" s="9"/>
      <c r="F2" s="713" t="s">
        <v>50</v>
      </c>
      <c r="G2" s="713"/>
      <c r="H2" s="715"/>
    </row>
    <row r="3" spans="1:8" s="5" customFormat="1" ht="50.25" customHeight="1" thickBot="1" x14ac:dyDescent="0.25">
      <c r="A3" s="21" t="s">
        <v>54</v>
      </c>
      <c r="B3" s="22" t="s">
        <v>55</v>
      </c>
      <c r="C3" s="22" t="s">
        <v>56</v>
      </c>
      <c r="D3" s="22" t="str">
        <f>+CONCATENATE("Felhasználás ",LEFT(ÖSSZEFÜGGÉSEK!A4,4)-1,". XII.31-ig")</f>
        <v>Felhasználás 2016. XII.31-ig</v>
      </c>
      <c r="E3" s="22" t="str">
        <f>+CONCATENATE(LEFT(ÖSSZEFÜGGÉSEK!A4,4),". évi módosított előirányzat")</f>
        <v>2017. évi módosított előirányzat</v>
      </c>
      <c r="F3" s="86" t="str">
        <f>+CONCATENATE(LEFT(ÖSSZEFÜGGÉSEK!A4,4),". évi teljesítés")</f>
        <v>2017. évi teljesítés</v>
      </c>
      <c r="G3" s="85" t="str">
        <f>+CONCATENATE("Összes teljesítés ",LEFT(ÖSSZEFÜGGÉSEK!A4,4),". dec. 31-ig")</f>
        <v>Összes teljesítés 2017. dec. 31-ig</v>
      </c>
      <c r="H3" s="715"/>
    </row>
    <row r="4" spans="1:8" s="9" customFormat="1" ht="12" customHeight="1" thickBot="1" x14ac:dyDescent="0.25">
      <c r="A4" s="274" t="s">
        <v>336</v>
      </c>
      <c r="B4" s="275" t="s">
        <v>337</v>
      </c>
      <c r="C4" s="275" t="s">
        <v>338</v>
      </c>
      <c r="D4" s="275" t="s">
        <v>339</v>
      </c>
      <c r="E4" s="275" t="s">
        <v>340</v>
      </c>
      <c r="F4" s="36" t="s">
        <v>417</v>
      </c>
      <c r="G4" s="276" t="s">
        <v>463</v>
      </c>
      <c r="H4" s="715"/>
    </row>
    <row r="5" spans="1:8" ht="15.95" customHeight="1" x14ac:dyDescent="0.2">
      <c r="A5" s="6" t="s">
        <v>633</v>
      </c>
      <c r="B5" s="1">
        <v>10610</v>
      </c>
      <c r="C5" s="10">
        <v>2017</v>
      </c>
      <c r="D5" s="1"/>
      <c r="E5" s="1">
        <v>10610</v>
      </c>
      <c r="F5" s="37">
        <v>10189</v>
      </c>
      <c r="G5" s="38">
        <f>+D5+F5</f>
        <v>10189</v>
      </c>
      <c r="H5" s="715"/>
    </row>
    <row r="6" spans="1:8" ht="15.95" customHeight="1" x14ac:dyDescent="0.2">
      <c r="A6" s="6" t="s">
        <v>634</v>
      </c>
      <c r="B6" s="1">
        <v>51944</v>
      </c>
      <c r="C6" s="10">
        <v>2017</v>
      </c>
      <c r="D6" s="1"/>
      <c r="E6" s="1">
        <v>78640</v>
      </c>
      <c r="F6" s="37">
        <v>51150</v>
      </c>
      <c r="G6" s="38">
        <f t="shared" ref="G6:G23" si="0">+D6+F6</f>
        <v>51150</v>
      </c>
      <c r="H6" s="715"/>
    </row>
    <row r="7" spans="1:8" ht="15.95" customHeight="1" x14ac:dyDescent="0.2">
      <c r="A7" s="691" t="s">
        <v>635</v>
      </c>
      <c r="B7" s="1">
        <v>6000</v>
      </c>
      <c r="C7" s="10">
        <v>2017</v>
      </c>
      <c r="D7" s="1"/>
      <c r="E7" s="1">
        <v>6000</v>
      </c>
      <c r="F7" s="37"/>
      <c r="G7" s="38">
        <f t="shared" si="0"/>
        <v>0</v>
      </c>
      <c r="H7" s="715"/>
    </row>
    <row r="8" spans="1:8" ht="15.95" customHeight="1" x14ac:dyDescent="0.2">
      <c r="A8" s="687" t="s">
        <v>636</v>
      </c>
      <c r="B8" s="1">
        <v>5000</v>
      </c>
      <c r="C8" s="10">
        <v>2017</v>
      </c>
      <c r="D8" s="1"/>
      <c r="E8" s="1">
        <v>21804</v>
      </c>
      <c r="F8" s="37">
        <v>3091</v>
      </c>
      <c r="G8" s="38">
        <f t="shared" si="0"/>
        <v>3091</v>
      </c>
      <c r="H8" s="715"/>
    </row>
    <row r="9" spans="1:8" ht="15.95" customHeight="1" x14ac:dyDescent="0.2">
      <c r="A9" s="688" t="s">
        <v>728</v>
      </c>
      <c r="B9" s="1">
        <v>10000</v>
      </c>
      <c r="C9" s="10">
        <v>2017</v>
      </c>
      <c r="D9" s="1"/>
      <c r="E9" s="1">
        <v>10000</v>
      </c>
      <c r="F9" s="37"/>
      <c r="G9" s="38">
        <f t="shared" si="0"/>
        <v>0</v>
      </c>
      <c r="H9" s="715"/>
    </row>
    <row r="10" spans="1:8" ht="15.95" customHeight="1" x14ac:dyDescent="0.2">
      <c r="A10" s="689" t="s">
        <v>729</v>
      </c>
      <c r="B10" s="1">
        <v>2472</v>
      </c>
      <c r="C10" s="10">
        <v>2017</v>
      </c>
      <c r="D10" s="1"/>
      <c r="E10" s="1">
        <v>2472</v>
      </c>
      <c r="F10" s="37">
        <v>3206</v>
      </c>
      <c r="G10" s="38">
        <f t="shared" si="0"/>
        <v>3206</v>
      </c>
      <c r="H10" s="715"/>
    </row>
    <row r="11" spans="1:8" ht="23.25" customHeight="1" x14ac:dyDescent="0.2">
      <c r="A11" s="688" t="s">
        <v>730</v>
      </c>
      <c r="B11" s="1">
        <v>1321</v>
      </c>
      <c r="C11" s="10">
        <v>2017</v>
      </c>
      <c r="D11" s="1"/>
      <c r="E11" s="1">
        <v>1321</v>
      </c>
      <c r="F11" s="37"/>
      <c r="G11" s="38">
        <f t="shared" si="0"/>
        <v>0</v>
      </c>
      <c r="H11" s="715"/>
    </row>
    <row r="12" spans="1:8" ht="15.95" customHeight="1" x14ac:dyDescent="0.2">
      <c r="A12" s="688" t="s">
        <v>731</v>
      </c>
      <c r="B12" s="1">
        <v>1000</v>
      </c>
      <c r="C12" s="10">
        <v>2017</v>
      </c>
      <c r="D12" s="1"/>
      <c r="E12" s="1">
        <v>1000</v>
      </c>
      <c r="F12" s="37"/>
      <c r="G12" s="38">
        <f t="shared" si="0"/>
        <v>0</v>
      </c>
      <c r="H12" s="715"/>
    </row>
    <row r="13" spans="1:8" ht="15.95" customHeight="1" x14ac:dyDescent="0.2">
      <c r="A13" s="688" t="s">
        <v>732</v>
      </c>
      <c r="B13" s="1">
        <v>1524</v>
      </c>
      <c r="C13" s="10">
        <v>2017</v>
      </c>
      <c r="D13" s="1"/>
      <c r="E13" s="1">
        <v>1524</v>
      </c>
      <c r="F13" s="37"/>
      <c r="G13" s="38">
        <f t="shared" si="0"/>
        <v>0</v>
      </c>
      <c r="H13" s="715"/>
    </row>
    <row r="14" spans="1:8" ht="15.95" customHeight="1" x14ac:dyDescent="0.2">
      <c r="A14" s="690" t="s">
        <v>733</v>
      </c>
      <c r="B14" s="1"/>
      <c r="C14" s="10">
        <v>2017</v>
      </c>
      <c r="D14" s="1"/>
      <c r="E14" s="1">
        <v>416026</v>
      </c>
      <c r="F14" s="37"/>
      <c r="G14" s="38">
        <f t="shared" si="0"/>
        <v>0</v>
      </c>
      <c r="H14" s="715"/>
    </row>
    <row r="15" spans="1:8" ht="15.95" customHeight="1" x14ac:dyDescent="0.2">
      <c r="A15" s="6"/>
      <c r="B15" s="1"/>
      <c r="C15" s="10"/>
      <c r="D15" s="1"/>
      <c r="E15" s="1"/>
      <c r="F15" s="37"/>
      <c r="G15" s="38">
        <f t="shared" si="0"/>
        <v>0</v>
      </c>
      <c r="H15" s="715"/>
    </row>
    <row r="16" spans="1:8" ht="15.95" customHeight="1" x14ac:dyDescent="0.2">
      <c r="A16" s="6"/>
      <c r="B16" s="1"/>
      <c r="C16" s="10"/>
      <c r="D16" s="1"/>
      <c r="E16" s="1"/>
      <c r="F16" s="37"/>
      <c r="G16" s="38">
        <f t="shared" si="0"/>
        <v>0</v>
      </c>
      <c r="H16" s="715"/>
    </row>
    <row r="17" spans="1:8" ht="15.95" customHeight="1" x14ac:dyDescent="0.2">
      <c r="A17" s="6"/>
      <c r="B17" s="1"/>
      <c r="C17" s="10"/>
      <c r="D17" s="1"/>
      <c r="E17" s="1"/>
      <c r="F17" s="37"/>
      <c r="G17" s="38">
        <f t="shared" si="0"/>
        <v>0</v>
      </c>
      <c r="H17" s="715"/>
    </row>
    <row r="18" spans="1:8" ht="15.95" customHeight="1" x14ac:dyDescent="0.2">
      <c r="A18" s="6"/>
      <c r="B18" s="1"/>
      <c r="C18" s="10"/>
      <c r="D18" s="1"/>
      <c r="E18" s="1"/>
      <c r="F18" s="37"/>
      <c r="G18" s="38">
        <f t="shared" si="0"/>
        <v>0</v>
      </c>
      <c r="H18" s="715"/>
    </row>
    <row r="19" spans="1:8" ht="15.95" customHeight="1" x14ac:dyDescent="0.2">
      <c r="A19" s="6"/>
      <c r="B19" s="1"/>
      <c r="C19" s="10"/>
      <c r="D19" s="1"/>
      <c r="E19" s="1"/>
      <c r="F19" s="37"/>
      <c r="G19" s="38">
        <f t="shared" si="0"/>
        <v>0</v>
      </c>
      <c r="H19" s="715"/>
    </row>
    <row r="20" spans="1:8" ht="15.95" customHeight="1" x14ac:dyDescent="0.2">
      <c r="A20" s="6"/>
      <c r="B20" s="1"/>
      <c r="C20" s="10"/>
      <c r="D20" s="1"/>
      <c r="E20" s="1"/>
      <c r="F20" s="37"/>
      <c r="G20" s="38">
        <f t="shared" si="0"/>
        <v>0</v>
      </c>
      <c r="H20" s="715"/>
    </row>
    <row r="21" spans="1:8" ht="15.95" customHeight="1" x14ac:dyDescent="0.2">
      <c r="A21" s="6"/>
      <c r="B21" s="1"/>
      <c r="C21" s="10"/>
      <c r="D21" s="1"/>
      <c r="E21" s="1"/>
      <c r="F21" s="37"/>
      <c r="G21" s="38">
        <f t="shared" si="0"/>
        <v>0</v>
      </c>
      <c r="H21" s="715"/>
    </row>
    <row r="22" spans="1:8" ht="15.95" customHeight="1" x14ac:dyDescent="0.2">
      <c r="A22" s="6"/>
      <c r="B22" s="1"/>
      <c r="C22" s="10"/>
      <c r="D22" s="1"/>
      <c r="E22" s="1"/>
      <c r="F22" s="37"/>
      <c r="G22" s="38">
        <f t="shared" si="0"/>
        <v>0</v>
      </c>
      <c r="H22" s="715"/>
    </row>
    <row r="23" spans="1:8" ht="15.95" customHeight="1" thickBot="1" x14ac:dyDescent="0.25">
      <c r="A23" s="11"/>
      <c r="B23" s="2"/>
      <c r="C23" s="12"/>
      <c r="D23" s="2"/>
      <c r="E23" s="2"/>
      <c r="F23" s="39"/>
      <c r="G23" s="38">
        <f t="shared" si="0"/>
        <v>0</v>
      </c>
      <c r="H23" s="715"/>
    </row>
    <row r="24" spans="1:8" s="15" customFormat="1" ht="18" customHeight="1" thickBot="1" x14ac:dyDescent="0.25">
      <c r="A24" s="23" t="s">
        <v>53</v>
      </c>
      <c r="B24" s="13">
        <f>SUM(B5:B23)</f>
        <v>89871</v>
      </c>
      <c r="C24" s="19"/>
      <c r="D24" s="13">
        <f>SUM(D5:D23)</f>
        <v>0</v>
      </c>
      <c r="E24" s="13">
        <f>SUM(E5:E23)</f>
        <v>549397</v>
      </c>
      <c r="F24" s="13">
        <f>SUM(F5:F23)</f>
        <v>67636</v>
      </c>
      <c r="G24" s="14">
        <f>SUM(G5:G23)</f>
        <v>67636</v>
      </c>
      <c r="H24" s="715"/>
    </row>
    <row r="25" spans="1:8" x14ac:dyDescent="0.2">
      <c r="F25" s="15"/>
      <c r="G25" s="15"/>
      <c r="H25" s="435"/>
    </row>
    <row r="26" spans="1:8" x14ac:dyDescent="0.2">
      <c r="H26" s="435"/>
    </row>
    <row r="27" spans="1:8" x14ac:dyDescent="0.2">
      <c r="H27" s="435"/>
    </row>
    <row r="28" spans="1:8" x14ac:dyDescent="0.2">
      <c r="H28" s="435"/>
    </row>
    <row r="29" spans="1:8" x14ac:dyDescent="0.2">
      <c r="H29" s="435"/>
    </row>
    <row r="30" spans="1:8" x14ac:dyDescent="0.2">
      <c r="H30" s="435"/>
    </row>
    <row r="31" spans="1:8" x14ac:dyDescent="0.2">
      <c r="H31" s="435"/>
    </row>
    <row r="32" spans="1:8" x14ac:dyDescent="0.2">
      <c r="H32" s="435"/>
    </row>
    <row r="33" spans="8:8" x14ac:dyDescent="0.2">
      <c r="H33" s="435"/>
    </row>
  </sheetData>
  <mergeCells count="3">
    <mergeCell ref="F2:G2"/>
    <mergeCell ref="A1:G1"/>
    <mergeCell ref="H1:H24"/>
  </mergeCells>
  <phoneticPr fontId="0" type="noConversion"/>
  <printOptions horizontalCentered="1"/>
  <pageMargins left="0.78740157480314965" right="0.78740157480314965" top="1" bottom="0.98425196850393704" header="0.78740157480314965" footer="0.78740157480314965"/>
  <pageSetup paperSize="9" scale="10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44</vt:i4>
      </vt:variant>
      <vt:variant>
        <vt:lpstr>Névvel ellátott tartományok</vt:lpstr>
      </vt:variant>
      <vt:variant>
        <vt:i4>34</vt:i4>
      </vt:variant>
    </vt:vector>
  </HeadingPairs>
  <TitlesOfParts>
    <vt:vector size="78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ELLENŐRZÉS-1.sz.2.1.sz.2.2.sz.</vt:lpstr>
      <vt:lpstr>3.sz.mell.</vt:lpstr>
      <vt:lpstr>4.sz.mell.</vt:lpstr>
      <vt:lpstr>5. sz. mell. </vt:lpstr>
      <vt:lpstr>6.1. sz. mell ÖNK</vt:lpstr>
      <vt:lpstr>6.2. sz. mell ÖNK</vt:lpstr>
      <vt:lpstr>6.3. sz. mell ÖNK</vt:lpstr>
      <vt:lpstr>6.4. sz. mell ÖNK</vt:lpstr>
      <vt:lpstr>7.1. sz. mell HIV</vt:lpstr>
      <vt:lpstr>7.2. sz. mell HIV</vt:lpstr>
      <vt:lpstr>7.3. sz. mell HIV</vt:lpstr>
      <vt:lpstr>7.4. sz. mell HIV</vt:lpstr>
      <vt:lpstr>8.1. sz. mell. GAMESZ</vt:lpstr>
      <vt:lpstr> 8.1.1. sz. mell. GAM</vt:lpstr>
      <vt:lpstr>8.1.2. sz. mell. GAM</vt:lpstr>
      <vt:lpstr>8.1.3. sz. mell. GAM</vt:lpstr>
      <vt:lpstr>8.2. sz. mell. ILMKS</vt:lpstr>
      <vt:lpstr>8.2.1. sz. mell. ILMKS</vt:lpstr>
      <vt:lpstr>8.2.2. sz. mell. ILMKS</vt:lpstr>
      <vt:lpstr>8.2.3. sz. mell. ILMKS</vt:lpstr>
      <vt:lpstr>8.3. sz. mell. ÓVODA</vt:lpstr>
      <vt:lpstr>8.3.1. sz. mell. ÓVODA</vt:lpstr>
      <vt:lpstr>8.3.2. sz. mell.  ÓVODA</vt:lpstr>
      <vt:lpstr>8.3.3. sz. mell. ÓVODA</vt:lpstr>
      <vt:lpstr>8.4. sz. mell. CSSK</vt:lpstr>
      <vt:lpstr>8.4.1. sz. mell. CSSK</vt:lpstr>
      <vt:lpstr>8.4.2. sz. mell. CSSK</vt:lpstr>
      <vt:lpstr>8.4.3. sz. mell. CSSK</vt:lpstr>
      <vt:lpstr>9. sz. mell</vt:lpstr>
      <vt:lpstr>9.1. sz. mell</vt:lpstr>
      <vt:lpstr>10. sz. mell</vt:lpstr>
      <vt:lpstr>11. sz. mell</vt:lpstr>
      <vt:lpstr>12. sz. mell</vt:lpstr>
      <vt:lpstr>13. sz. mell</vt:lpstr>
      <vt:lpstr>14. sz. mell</vt:lpstr>
      <vt:lpstr>15. sz. mell</vt:lpstr>
      <vt:lpstr>Munka1</vt:lpstr>
      <vt:lpstr>'13. sz. mell'!_ftn1</vt:lpstr>
      <vt:lpstr>'13. sz. mell'!_ftnref1</vt:lpstr>
      <vt:lpstr>' 8.1.1. sz. mell. GAM'!Nyomtatási_cím</vt:lpstr>
      <vt:lpstr>'11. sz. mell'!Nyomtatási_cím</vt:lpstr>
      <vt:lpstr>'6.1. sz. mell ÖNK'!Nyomtatási_cím</vt:lpstr>
      <vt:lpstr>'6.2. sz. mell ÖNK'!Nyomtatási_cím</vt:lpstr>
      <vt:lpstr>'6.3. sz. mell ÖNK'!Nyomtatási_cím</vt:lpstr>
      <vt:lpstr>'6.4. sz. mell ÖNK'!Nyomtatási_cím</vt:lpstr>
      <vt:lpstr>'7.1. sz. mell HIV'!Nyomtatási_cím</vt:lpstr>
      <vt:lpstr>'7.2. sz. mell HIV'!Nyomtatási_cím</vt:lpstr>
      <vt:lpstr>'7.3. sz. mell HIV'!Nyomtatási_cím</vt:lpstr>
      <vt:lpstr>'7.4. sz. mell HIV'!Nyomtatási_cím</vt:lpstr>
      <vt:lpstr>'8.1. sz. mell. GAMESZ'!Nyomtatási_cím</vt:lpstr>
      <vt:lpstr>'8.1.2. sz. mell. GAM'!Nyomtatási_cím</vt:lpstr>
      <vt:lpstr>'8.1.3. sz. mell. GAM'!Nyomtatási_cím</vt:lpstr>
      <vt:lpstr>'8.2. sz. mell. ILMKS'!Nyomtatási_cím</vt:lpstr>
      <vt:lpstr>'8.2.1. sz. mell. ILMKS'!Nyomtatási_cím</vt:lpstr>
      <vt:lpstr>'8.2.2. sz. mell. ILMKS'!Nyomtatási_cím</vt:lpstr>
      <vt:lpstr>'8.2.3. sz. mell. ILMKS'!Nyomtatási_cím</vt:lpstr>
      <vt:lpstr>'8.3. sz. mell. ÓVODA'!Nyomtatási_cím</vt:lpstr>
      <vt:lpstr>'8.3.1. sz. mell. ÓVODA'!Nyomtatási_cím</vt:lpstr>
      <vt:lpstr>'8.3.2. sz. mell.  ÓVODA'!Nyomtatási_cím</vt:lpstr>
      <vt:lpstr>'8.3.3. sz. mell. ÓVODA'!Nyomtatási_cím</vt:lpstr>
      <vt:lpstr>'8.4. sz. mell. CSSK'!Nyomtatási_cím</vt:lpstr>
      <vt:lpstr>'8.4.1. sz. mell. CSSK'!Nyomtatási_cím</vt:lpstr>
      <vt:lpstr>'8.4.2. sz. mell. CSSK'!Nyomtatási_cím</vt:lpstr>
      <vt:lpstr>'8.4.3. sz. mell. CSSK'!Nyomtatási_cím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'11. sz. mell'!Nyomtatási_terület</vt:lpstr>
      <vt:lpstr>'12. sz. mell'!Nyomtatási_terület</vt:lpstr>
      <vt:lpstr>'2.1.sz.mell 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kulcsár margó</dc:creator>
  <cp:lastModifiedBy>Kulcsár Margit</cp:lastModifiedBy>
  <cp:lastPrinted>2018-05-28T13:02:56Z</cp:lastPrinted>
  <dcterms:created xsi:type="dcterms:W3CDTF">1999-10-30T10:30:45Z</dcterms:created>
  <dcterms:modified xsi:type="dcterms:W3CDTF">2018-05-29T08:46:42Z</dcterms:modified>
</cp:coreProperties>
</file>